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0335" windowHeight="6495" activeTab="0"/>
  </bookViews>
  <sheets>
    <sheet name="HARMONIQUES 2001-2-1" sheetId="1" r:id="rId1"/>
    <sheet name="HARMONIQUES 2001-2-2" sheetId="2" r:id="rId2"/>
    <sheet name="HARMONIQUES AV-NAISSANCE 2" sheetId="3" r:id="rId3"/>
  </sheets>
  <definedNames/>
  <calcPr fullCalcOnLoad="1"/>
</workbook>
</file>

<file path=xl/sharedStrings.xml><?xml version="1.0" encoding="utf-8"?>
<sst xmlns="http://schemas.openxmlformats.org/spreadsheetml/2006/main" count="773" uniqueCount="72">
  <si>
    <t>HARMONIQUES</t>
  </si>
  <si>
    <t>NOM :</t>
  </si>
  <si>
    <t>PRENOM :</t>
  </si>
  <si>
    <t>DATE :</t>
  </si>
  <si>
    <t>DESCRIPTION DE L'EVENEMENT</t>
  </si>
  <si>
    <t>DATE DE NAISSANCE</t>
  </si>
  <si>
    <t>DATE DE L'EVENEMENT DE BASE</t>
  </si>
  <si>
    <t>EVENEMENTS SECONDAIRES</t>
  </si>
  <si>
    <t>SOUS MULTIPLES PAR 1/2   :</t>
  </si>
  <si>
    <t>HARMONIQUES SECONDAIRES</t>
  </si>
  <si>
    <t>: 2</t>
  </si>
  <si>
    <t>: 4</t>
  </si>
  <si>
    <t>x 2</t>
  </si>
  <si>
    <t>: 8</t>
  </si>
  <si>
    <t>: 5</t>
  </si>
  <si>
    <t xml:space="preserve">SOUS MULTIPLES PAR 1/3  : </t>
  </si>
  <si>
    <t xml:space="preserve">SOUS MULTIPLES PAR 1/4  : </t>
  </si>
  <si>
    <t xml:space="preserve">SOUS MULTIPLES PAR 1/5  : </t>
  </si>
  <si>
    <t>: 3</t>
  </si>
  <si>
    <t>: 6</t>
  </si>
  <si>
    <t>: 7</t>
  </si>
  <si>
    <t>: 9</t>
  </si>
  <si>
    <t>: 16</t>
  </si>
  <si>
    <t>: 32</t>
  </si>
  <si>
    <t>x 3</t>
  </si>
  <si>
    <t>x 4</t>
  </si>
  <si>
    <t>x 5</t>
  </si>
  <si>
    <t>x 6</t>
  </si>
  <si>
    <t>x 7</t>
  </si>
  <si>
    <t>x 8</t>
  </si>
  <si>
    <t>x 9</t>
  </si>
  <si>
    <t>Remarques :</t>
  </si>
  <si>
    <t xml:space="preserve">SOUS MULTIPLES PAR 1/6  : </t>
  </si>
  <si>
    <t xml:space="preserve">SOUS MULTIPLES PAR 1/7  : </t>
  </si>
  <si>
    <t xml:space="preserve">SOUS MULTIPLES PAR 1/8  : </t>
  </si>
  <si>
    <t xml:space="preserve">SOUS MULTIPLES PAR 1/9  : </t>
  </si>
  <si>
    <t xml:space="preserve">SOUS MULTIPLES PAR 1/16  : </t>
  </si>
  <si>
    <t xml:space="preserve">SOUS MULTIPLES PAR 1/32  : </t>
  </si>
  <si>
    <t>EVENTS BASE</t>
  </si>
  <si>
    <t xml:space="preserve"> MULTIPLES PAR X2   :</t>
  </si>
  <si>
    <t xml:space="preserve"> MULTIPLES PAR X3  : </t>
  </si>
  <si>
    <t xml:space="preserve"> MULTIPLES PAR X4  : </t>
  </si>
  <si>
    <t xml:space="preserve"> MULTIPLES PAR X5  : </t>
  </si>
  <si>
    <t xml:space="preserve"> MULTIPLES PAR X6  : </t>
  </si>
  <si>
    <t xml:space="preserve"> MULTIPLES PAR X7  : </t>
  </si>
  <si>
    <t xml:space="preserve"> MULTIPLES PAR X8  : </t>
  </si>
  <si>
    <t xml:space="preserve"> MULTIPLES PAR X9  : </t>
  </si>
  <si>
    <t>BFC/BL</t>
  </si>
  <si>
    <t>Rq :</t>
  </si>
  <si>
    <t>x 16</t>
  </si>
  <si>
    <t>Rques :</t>
  </si>
  <si>
    <t>DATE DE CONCEPTION</t>
  </si>
  <si>
    <t xml:space="preserve">SOUS MULTIPLES PAR 1/10  : </t>
  </si>
  <si>
    <t xml:space="preserve">SOUS MULTIPLES PAR 1/11  : </t>
  </si>
  <si>
    <t xml:space="preserve">SOUS MULTIPLES PAR 1/12  : </t>
  </si>
  <si>
    <t xml:space="preserve">SOUS MULTIPLES PAR 1/13  : </t>
  </si>
  <si>
    <t xml:space="preserve">SOUS MULTIPLES PAR 1/14   : </t>
  </si>
  <si>
    <t xml:space="preserve">SOUS MULTIPLES PAR 1/15   : </t>
  </si>
  <si>
    <t>INFOS :</t>
  </si>
  <si>
    <t>: 10</t>
  </si>
  <si>
    <t>: 11</t>
  </si>
  <si>
    <t>: 12</t>
  </si>
  <si>
    <t>: 13</t>
  </si>
  <si>
    <t>: 14</t>
  </si>
  <si>
    <t>: 15</t>
  </si>
  <si>
    <t>x 10</t>
  </si>
  <si>
    <t>x 11</t>
  </si>
  <si>
    <t>x 12</t>
  </si>
  <si>
    <t>x 13</t>
  </si>
  <si>
    <t>x 14</t>
  </si>
  <si>
    <t>x 15</t>
  </si>
  <si>
    <t>x 32</t>
  </si>
</sst>
</file>

<file path=xl/styles.xml><?xml version="1.0" encoding="utf-8"?>
<styleSheet xmlns="http://schemas.openxmlformats.org/spreadsheetml/2006/main">
  <numFmts count="18">
    <numFmt numFmtId="5" formatCode="#,##0\ &quot;BEF&quot;;\-#,##0\ &quot;BEF&quot;"/>
    <numFmt numFmtId="6" formatCode="#,##0\ &quot;BEF&quot;;[Red]\-#,##0\ &quot;BEF&quot;"/>
    <numFmt numFmtId="7" formatCode="#,##0.00\ &quot;BEF&quot;;\-#,##0.00\ &quot;BEF&quot;"/>
    <numFmt numFmtId="8" formatCode="#,##0.00\ &quot;BEF&quot;;[Red]\-#,##0.00\ &quot;BEF&quot;"/>
    <numFmt numFmtId="42" formatCode="_-* #,##0\ &quot;BEF&quot;_-;\-* #,##0\ &quot;BEF&quot;_-;_-* &quot;-&quot;\ &quot;BEF&quot;_-;_-@_-"/>
    <numFmt numFmtId="41" formatCode="_-* #,##0\ _B_E_F_-;\-* #,##0\ _B_E_F_-;_-* &quot;-&quot;\ _B_E_F_-;_-@_-"/>
    <numFmt numFmtId="44" formatCode="_-* #,##0.00\ &quot;BEF&quot;_-;\-* #,##0.00\ &quot;BEF&quot;_-;_-* &quot;-&quot;??\ &quot;BEF&quot;_-;_-@_-"/>
    <numFmt numFmtId="43" formatCode="_-* #,##0.00\ _B_E_F_-;\-* #,##0.00\ _B_E_F_-;_-* &quot;-&quot;??\ _B_E_F_-;_-@_-"/>
    <numFmt numFmtId="164" formatCode="d/m/yy"/>
    <numFmt numFmtId="165" formatCode="mmmm\-yy"/>
    <numFmt numFmtId="166" formatCode="d\ mmmm\ yyyy"/>
    <numFmt numFmtId="167" formatCode="0.0"/>
    <numFmt numFmtId="168" formatCode="dd/mm/yy"/>
    <numFmt numFmtId="169" formatCode="d/m"/>
    <numFmt numFmtId="170" formatCode="m/d/yyyy"/>
    <numFmt numFmtId="171" formatCode="d\-mmm\-yyyy"/>
    <numFmt numFmtId="172" formatCode="_-* #,##0.000\ _B_E_F_-;\-* #,##0.000\ _B_E_F_-;_-* &quot;-&quot;??\ _B_E_F_-;_-@_-"/>
    <numFmt numFmtId="173" formatCode="_-* #.##0.000\ _B_E_F_-;\-* #.##0.000\ _B_E_F_-;_-* &quot;-&quot;??\ _B_E_F_-;_-@_-"/>
  </numFmts>
  <fonts count="10">
    <font>
      <sz val="10"/>
      <name val="Arial"/>
      <family val="0"/>
    </font>
    <font>
      <b/>
      <u val="single"/>
      <sz val="12"/>
      <color indexed="17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sz val="8"/>
      <color indexed="5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 applyProtection="1">
      <alignment horizontal="center"/>
      <protection/>
    </xf>
    <xf numFmtId="0" fontId="2" fillId="0" borderId="4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166" fontId="0" fillId="0" borderId="12" xfId="0" applyNumberFormat="1" applyBorder="1" applyAlignment="1">
      <alignment horizontal="center"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165" fontId="0" fillId="0" borderId="10" xfId="0" applyNumberFormat="1" applyBorder="1" applyAlignment="1" applyProtection="1">
      <alignment horizontal="center"/>
      <protection hidden="1"/>
    </xf>
    <xf numFmtId="165" fontId="7" fillId="0" borderId="12" xfId="0" applyNumberFormat="1" applyFont="1" applyBorder="1" applyAlignment="1" applyProtection="1">
      <alignment horizontal="center"/>
      <protection hidden="1"/>
    </xf>
    <xf numFmtId="166" fontId="0" fillId="0" borderId="10" xfId="0" applyNumberFormat="1" applyBorder="1" applyAlignment="1" applyProtection="1">
      <alignment horizontal="center"/>
      <protection hidden="1"/>
    </xf>
    <xf numFmtId="166" fontId="0" fillId="0" borderId="14" xfId="0" applyNumberFormat="1" applyBorder="1" applyAlignment="1" applyProtection="1">
      <alignment horizontal="center"/>
      <protection hidden="1"/>
    </xf>
    <xf numFmtId="166" fontId="0" fillId="0" borderId="12" xfId="0" applyNumberFormat="1" applyBorder="1" applyAlignment="1" applyProtection="1">
      <alignment horizontal="center"/>
      <protection hidden="1"/>
    </xf>
    <xf numFmtId="166" fontId="0" fillId="0" borderId="17" xfId="0" applyNumberFormat="1" applyBorder="1" applyAlignment="1" applyProtection="1">
      <alignment horizontal="center"/>
      <protection hidden="1"/>
    </xf>
    <xf numFmtId="166" fontId="4" fillId="0" borderId="4" xfId="0" applyNumberFormat="1" applyFont="1" applyBorder="1" applyAlignment="1" applyProtection="1">
      <alignment horizontal="center"/>
      <protection hidden="1"/>
    </xf>
    <xf numFmtId="165" fontId="7" fillId="0" borderId="10" xfId="0" applyNumberFormat="1" applyFont="1" applyBorder="1" applyAlignment="1" applyProtection="1">
      <alignment horizontal="center"/>
      <protection hidden="1"/>
    </xf>
    <xf numFmtId="166" fontId="0" fillId="0" borderId="12" xfId="0" applyNumberFormat="1" applyFont="1" applyBorder="1" applyAlignment="1" applyProtection="1">
      <alignment horizontal="center"/>
      <protection hidden="1"/>
    </xf>
    <xf numFmtId="166" fontId="4" fillId="0" borderId="0" xfId="0" applyNumberFormat="1" applyFont="1" applyFill="1" applyBorder="1" applyAlignment="1" applyProtection="1">
      <alignment horizontal="center"/>
      <protection hidden="1"/>
    </xf>
    <xf numFmtId="166" fontId="4" fillId="0" borderId="4" xfId="0" applyNumberFormat="1" applyFont="1" applyFill="1" applyBorder="1" applyAlignment="1" applyProtection="1">
      <alignment horizontal="center"/>
      <protection hidden="1"/>
    </xf>
    <xf numFmtId="16" fontId="0" fillId="0" borderId="11" xfId="0" applyNumberForma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166" fontId="0" fillId="0" borderId="21" xfId="0" applyNumberFormat="1" applyBorder="1" applyAlignment="1" applyProtection="1">
      <alignment horizontal="center"/>
      <protection hidden="1"/>
    </xf>
    <xf numFmtId="166" fontId="0" fillId="0" borderId="18" xfId="0" applyNumberFormat="1" applyBorder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0" fontId="0" fillId="0" borderId="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3" borderId="24" xfId="0" applyFont="1" applyFill="1" applyBorder="1" applyAlignment="1">
      <alignment horizontal="center"/>
    </xf>
    <xf numFmtId="0" fontId="7" fillId="0" borderId="19" xfId="0" applyFont="1" applyFill="1" applyBorder="1" applyAlignment="1" applyProtection="1">
      <alignment wrapText="1"/>
      <protection locked="0"/>
    </xf>
    <xf numFmtId="0" fontId="7" fillId="0" borderId="20" xfId="0" applyFont="1" applyFill="1" applyBorder="1" applyAlignment="1" applyProtection="1">
      <alignment wrapText="1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25" xfId="0" applyNumberFormat="1" applyBorder="1" applyAlignment="1" applyProtection="1">
      <alignment horizontal="center"/>
      <protection hidden="1"/>
    </xf>
    <xf numFmtId="166" fontId="4" fillId="0" borderId="4" xfId="0" applyNumberFormat="1" applyFont="1" applyBorder="1" applyAlignment="1" applyProtection="1">
      <alignment horizontal="center"/>
      <protection hidden="1" locked="0"/>
    </xf>
    <xf numFmtId="0" fontId="0" fillId="0" borderId="4" xfId="0" applyFill="1" applyBorder="1" applyAlignment="1">
      <alignment horizontal="center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26" xfId="0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6" xfId="0" applyFont="1" applyFill="1" applyBorder="1" applyAlignment="1" applyProtection="1">
      <alignment horizontal="center" wrapText="1"/>
      <protection locked="0"/>
    </xf>
    <xf numFmtId="0" fontId="7" fillId="0" borderId="7" xfId="0" applyFont="1" applyFill="1" applyBorder="1" applyAlignment="1" applyProtection="1">
      <alignment horizontal="center" wrapText="1"/>
      <protection locked="0"/>
    </xf>
    <xf numFmtId="0" fontId="7" fillId="0" borderId="5" xfId="0" applyFont="1" applyFill="1" applyBorder="1" applyAlignment="1" applyProtection="1">
      <alignment horizontal="center" wrapText="1"/>
      <protection locked="0"/>
    </xf>
    <xf numFmtId="0" fontId="7" fillId="0" borderId="29" xfId="0" applyFont="1" applyBorder="1" applyAlignment="1">
      <alignment horizontal="center"/>
    </xf>
    <xf numFmtId="0" fontId="0" fillId="0" borderId="8" xfId="0" applyFill="1" applyBorder="1" applyAlignment="1" applyProtection="1" quotePrefix="1">
      <alignment horizontal="center" vertical="top" wrapText="1"/>
      <protection locked="0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166" fontId="5" fillId="0" borderId="6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6" fontId="4" fillId="0" borderId="6" xfId="0" applyNumberFormat="1" applyFont="1" applyBorder="1" applyAlignment="1" applyProtection="1">
      <alignment horizontal="center"/>
      <protection locked="0"/>
    </xf>
    <xf numFmtId="166" fontId="4" fillId="0" borderId="7" xfId="0" applyNumberFormat="1" applyFont="1" applyBorder="1" applyAlignment="1" applyProtection="1">
      <alignment horizontal="center"/>
      <protection locked="0"/>
    </xf>
    <xf numFmtId="166" fontId="4" fillId="0" borderId="7" xfId="0" applyNumberFormat="1" applyFont="1" applyBorder="1" applyAlignment="1" applyProtection="1">
      <alignment horizontal="center"/>
      <protection hidden="1"/>
    </xf>
    <xf numFmtId="166" fontId="4" fillId="0" borderId="5" xfId="0" applyNumberFormat="1" applyFont="1" applyBorder="1" applyAlignment="1" applyProtection="1">
      <alignment horizontal="center"/>
      <protection hidden="1"/>
    </xf>
    <xf numFmtId="0" fontId="3" fillId="0" borderId="2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" xfId="0" applyFill="1" applyBorder="1" applyAlignment="1" applyProtection="1">
      <alignment horizontal="center" vertical="top" wrapText="1"/>
      <protection locked="0"/>
    </xf>
    <xf numFmtId="0" fontId="0" fillId="0" borderId="9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26" xfId="0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Alignment="1" applyProtection="1">
      <alignment horizontal="center" vertical="top" wrapText="1"/>
      <protection locked="0"/>
    </xf>
    <xf numFmtId="0" fontId="0" fillId="0" borderId="3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166" fontId="4" fillId="0" borderId="6" xfId="0" applyNumberFormat="1" applyFont="1" applyBorder="1" applyAlignment="1" applyProtection="1">
      <alignment horizontal="center"/>
      <protection hidden="1"/>
    </xf>
    <xf numFmtId="0" fontId="7" fillId="0" borderId="27" xfId="0" applyFont="1" applyBorder="1" applyAlignment="1" applyProtection="1">
      <alignment horizontal="center"/>
      <protection hidden="1"/>
    </xf>
    <xf numFmtId="0" fontId="7" fillId="0" borderId="28" xfId="0" applyFont="1" applyBorder="1" applyAlignment="1" applyProtection="1">
      <alignment horizontal="center"/>
      <protection hidden="1"/>
    </xf>
    <xf numFmtId="166" fontId="0" fillId="0" borderId="3" xfId="0" applyNumberFormat="1" applyBorder="1" applyAlignment="1" applyProtection="1">
      <alignment horizontal="center" vertical="top" wrapText="1"/>
      <protection hidden="1" locked="0"/>
    </xf>
    <xf numFmtId="0" fontId="6" fillId="0" borderId="33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hidden="1"/>
    </xf>
    <xf numFmtId="166" fontId="4" fillId="0" borderId="5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2"/>
  <sheetViews>
    <sheetView tabSelected="1" workbookViewId="0" topLeftCell="A104">
      <selection activeCell="G115" sqref="G115"/>
    </sheetView>
  </sheetViews>
  <sheetFormatPr defaultColWidth="11.421875" defaultRowHeight="12.75"/>
  <cols>
    <col min="1" max="1" width="9.7109375" style="0" customWidth="1"/>
    <col min="2" max="2" width="16.8515625" style="0" customWidth="1"/>
    <col min="3" max="3" width="16.7109375" style="0" customWidth="1"/>
    <col min="4" max="4" width="7.140625" style="0" customWidth="1"/>
    <col min="5" max="5" width="18.28125" style="0" customWidth="1"/>
    <col min="6" max="6" width="7.7109375" style="0" customWidth="1"/>
    <col min="7" max="7" width="17.8515625" style="0" customWidth="1"/>
  </cols>
  <sheetData>
    <row r="1" spans="1:7" ht="16.5" thickBot="1">
      <c r="A1" s="84" t="s">
        <v>0</v>
      </c>
      <c r="B1" s="85"/>
      <c r="C1" s="85"/>
      <c r="D1" s="85"/>
      <c r="E1" s="85"/>
      <c r="F1" s="85"/>
      <c r="G1" s="86"/>
    </row>
    <row r="2" spans="1:7" ht="13.5" thickBot="1">
      <c r="A2" s="7"/>
      <c r="B2" s="8"/>
      <c r="C2" s="8"/>
      <c r="D2" s="8"/>
      <c r="E2" s="8"/>
      <c r="F2" s="8"/>
      <c r="G2" s="9"/>
    </row>
    <row r="3" spans="1:7" ht="13.5" thickBot="1">
      <c r="A3" s="4" t="s">
        <v>1</v>
      </c>
      <c r="B3" s="87"/>
      <c r="C3" s="88"/>
      <c r="D3" s="89"/>
      <c r="E3" s="3"/>
      <c r="F3" s="5" t="s">
        <v>3</v>
      </c>
      <c r="G3" s="6">
        <f ca="1">TODAY()</f>
        <v>37383</v>
      </c>
    </row>
    <row r="4" spans="1:7" ht="13.5" thickBot="1">
      <c r="A4" s="5" t="s">
        <v>2</v>
      </c>
      <c r="B4" s="87"/>
      <c r="C4" s="88"/>
      <c r="D4" s="89"/>
      <c r="E4" s="1"/>
      <c r="F4" s="1"/>
      <c r="G4" s="2"/>
    </row>
    <row r="5" spans="1:7" ht="13.5" thickBot="1">
      <c r="A5" s="7"/>
      <c r="B5" s="8"/>
      <c r="C5" s="8"/>
      <c r="D5" s="8"/>
      <c r="E5" s="8"/>
      <c r="F5" s="8"/>
      <c r="G5" s="9"/>
    </row>
    <row r="6" spans="1:7" ht="13.5" thickBot="1">
      <c r="A6" s="90" t="s">
        <v>4</v>
      </c>
      <c r="B6" s="91"/>
      <c r="C6" s="91"/>
      <c r="D6" s="91"/>
      <c r="E6" s="91"/>
      <c r="F6" s="91"/>
      <c r="G6" s="92"/>
    </row>
    <row r="7" spans="1:7" ht="12.75">
      <c r="A7" s="83"/>
      <c r="B7" s="67"/>
      <c r="C7" s="67"/>
      <c r="D7" s="67"/>
      <c r="E7" s="67"/>
      <c r="F7" s="67"/>
      <c r="G7" s="68"/>
    </row>
    <row r="8" spans="1:7" ht="12.75">
      <c r="A8" s="69"/>
      <c r="B8" s="70"/>
      <c r="C8" s="70"/>
      <c r="D8" s="70"/>
      <c r="E8" s="70"/>
      <c r="F8" s="70"/>
      <c r="G8" s="71"/>
    </row>
    <row r="9" spans="1:7" ht="12.75">
      <c r="A9" s="69"/>
      <c r="B9" s="70"/>
      <c r="C9" s="70"/>
      <c r="D9" s="70"/>
      <c r="E9" s="70"/>
      <c r="F9" s="70"/>
      <c r="G9" s="71"/>
    </row>
    <row r="10" spans="1:7" ht="13.5" thickBot="1">
      <c r="A10" s="72"/>
      <c r="B10" s="73"/>
      <c r="C10" s="73"/>
      <c r="D10" s="73"/>
      <c r="E10" s="73"/>
      <c r="F10" s="73"/>
      <c r="G10" s="74"/>
    </row>
    <row r="11" spans="1:7" ht="13.5" thickBot="1">
      <c r="A11" s="93"/>
      <c r="B11" s="94"/>
      <c r="C11" s="94"/>
      <c r="D11" s="10"/>
      <c r="E11" s="8"/>
      <c r="F11" s="8"/>
      <c r="G11" s="9"/>
    </row>
    <row r="12" spans="1:7" ht="13.5" thickBot="1">
      <c r="A12" s="95" t="s">
        <v>5</v>
      </c>
      <c r="B12" s="96"/>
      <c r="C12" s="96"/>
      <c r="D12" s="97"/>
      <c r="E12" s="96" t="s">
        <v>6</v>
      </c>
      <c r="F12" s="99"/>
      <c r="G12" s="100"/>
    </row>
    <row r="13" spans="1:7" ht="13.5" thickBot="1">
      <c r="A13" s="101">
        <v>24152</v>
      </c>
      <c r="B13" s="102"/>
      <c r="C13" s="102"/>
      <c r="D13" s="98"/>
      <c r="E13" s="102">
        <v>36188</v>
      </c>
      <c r="F13" s="102"/>
      <c r="G13" s="132"/>
    </row>
    <row r="14" spans="1:7" ht="12.75">
      <c r="A14" s="11"/>
      <c r="B14" s="10"/>
      <c r="C14" s="10"/>
      <c r="D14" s="10"/>
      <c r="E14" s="10"/>
      <c r="F14" s="10"/>
      <c r="G14" s="12"/>
    </row>
    <row r="15" spans="1:7" ht="13.5" thickBot="1">
      <c r="A15" s="105" t="s">
        <v>7</v>
      </c>
      <c r="B15" s="106"/>
      <c r="C15" s="106"/>
      <c r="D15" s="106"/>
      <c r="E15" s="106"/>
      <c r="F15" s="106"/>
      <c r="G15" s="107"/>
    </row>
    <row r="16" spans="1:7" ht="13.5" thickBot="1">
      <c r="A16" s="108"/>
      <c r="B16" s="109"/>
      <c r="C16" s="110" t="s">
        <v>8</v>
      </c>
      <c r="D16" s="110"/>
      <c r="E16" s="35">
        <f>A13+((E13-A13)/2)</f>
        <v>30170</v>
      </c>
      <c r="F16" s="7"/>
      <c r="G16" s="9"/>
    </row>
    <row r="17" spans="1:7" ht="13.5" thickBot="1">
      <c r="A17" s="111" t="s">
        <v>9</v>
      </c>
      <c r="B17" s="112"/>
      <c r="C17" s="79"/>
      <c r="D17" s="80"/>
      <c r="E17" s="81"/>
      <c r="F17" s="113" t="s">
        <v>9</v>
      </c>
      <c r="G17" s="114"/>
    </row>
    <row r="18" spans="1:7" ht="12.75">
      <c r="A18" s="14" t="s">
        <v>10</v>
      </c>
      <c r="B18" s="31">
        <f>(A13+E16)/2</f>
        <v>27161</v>
      </c>
      <c r="C18" s="55"/>
      <c r="D18" s="24"/>
      <c r="E18" s="55"/>
      <c r="F18" s="13" t="s">
        <v>12</v>
      </c>
      <c r="G18" s="30" t="s">
        <v>38</v>
      </c>
    </row>
    <row r="19" spans="1:7" ht="12.75">
      <c r="A19" s="16" t="s">
        <v>18</v>
      </c>
      <c r="B19" s="31">
        <f>A13+((E16-A13)/3)</f>
        <v>26158</v>
      </c>
      <c r="C19" s="55"/>
      <c r="D19" s="24"/>
      <c r="E19" s="55"/>
      <c r="F19" s="13" t="s">
        <v>24</v>
      </c>
      <c r="G19" s="33">
        <f>A13+((E16-A13)*3)</f>
        <v>42206</v>
      </c>
    </row>
    <row r="20" spans="1:7" ht="12.75">
      <c r="A20" s="17" t="s">
        <v>11</v>
      </c>
      <c r="B20" s="31">
        <f>A13+((E16-A13)/4)</f>
        <v>25656.5</v>
      </c>
      <c r="C20" s="55"/>
      <c r="D20" s="24"/>
      <c r="E20" s="55"/>
      <c r="F20" s="13" t="s">
        <v>25</v>
      </c>
      <c r="G20" s="33">
        <f>A13+((E16-A13)*4)</f>
        <v>48224</v>
      </c>
    </row>
    <row r="21" spans="1:7" ht="12.75">
      <c r="A21" s="17" t="s">
        <v>14</v>
      </c>
      <c r="B21" s="31">
        <f>A13+((E16-A13)/5)</f>
        <v>25355.6</v>
      </c>
      <c r="C21" s="55"/>
      <c r="D21" s="24"/>
      <c r="E21" s="55"/>
      <c r="F21" s="13" t="s">
        <v>26</v>
      </c>
      <c r="G21" s="33">
        <f>A13+((E16-A13)*5)</f>
        <v>54242</v>
      </c>
    </row>
    <row r="22" spans="1:7" ht="12.75">
      <c r="A22" s="17" t="s">
        <v>19</v>
      </c>
      <c r="B22" s="31">
        <f>A13+((E16-A13)/6)</f>
        <v>25155</v>
      </c>
      <c r="C22" s="55"/>
      <c r="D22" s="24"/>
      <c r="E22" s="55"/>
      <c r="F22" s="13" t="s">
        <v>27</v>
      </c>
      <c r="G22" s="33">
        <f>A13+((E16-A13)*6)</f>
        <v>60260</v>
      </c>
    </row>
    <row r="23" spans="1:7" ht="12.75">
      <c r="A23" s="17" t="s">
        <v>20</v>
      </c>
      <c r="B23" s="31">
        <f>A13+((E16-A13)/7)</f>
        <v>25011.714285714286</v>
      </c>
      <c r="C23" s="55"/>
      <c r="D23" s="24"/>
      <c r="E23" s="55"/>
      <c r="F23" s="13" t="s">
        <v>28</v>
      </c>
      <c r="G23" s="33">
        <f>A13+((E16-A13)*7)</f>
        <v>66278</v>
      </c>
    </row>
    <row r="24" spans="1:7" ht="12.75">
      <c r="A24" s="16" t="s">
        <v>13</v>
      </c>
      <c r="B24" s="31">
        <f>A13+((E16-A13)/8)</f>
        <v>24904.25</v>
      </c>
      <c r="C24" s="55"/>
      <c r="D24" s="24"/>
      <c r="E24" s="55"/>
      <c r="F24" s="13" t="s">
        <v>29</v>
      </c>
      <c r="G24" s="33">
        <f>A13+((E16-A13)*8)</f>
        <v>72296</v>
      </c>
    </row>
    <row r="25" spans="1:7" ht="12.75">
      <c r="A25" s="16" t="s">
        <v>21</v>
      </c>
      <c r="B25" s="31">
        <f>A13+((E16-A13)/9)</f>
        <v>24820.666666666668</v>
      </c>
      <c r="C25" s="55"/>
      <c r="D25" s="24"/>
      <c r="E25" s="55"/>
      <c r="F25" s="13" t="s">
        <v>30</v>
      </c>
      <c r="G25" s="33">
        <f>A13+((E16-A13)*9)</f>
        <v>78314</v>
      </c>
    </row>
    <row r="26" spans="1:7" ht="12.75">
      <c r="A26" s="16" t="s">
        <v>59</v>
      </c>
      <c r="B26" s="31">
        <f>A13+((E16-A13)/10)</f>
        <v>24753.8</v>
      </c>
      <c r="C26" s="55"/>
      <c r="D26" s="24"/>
      <c r="E26" s="55"/>
      <c r="F26" s="13" t="s">
        <v>65</v>
      </c>
      <c r="G26" s="33">
        <f>A13+((E16-A13)*10)</f>
        <v>84332</v>
      </c>
    </row>
    <row r="27" spans="1:7" ht="12.75">
      <c r="A27" s="16" t="s">
        <v>60</v>
      </c>
      <c r="B27" s="31">
        <f>A13+((E16-A13)/11)</f>
        <v>24699.090909090908</v>
      </c>
      <c r="C27" s="55"/>
      <c r="D27" s="24"/>
      <c r="E27" s="55"/>
      <c r="F27" s="13"/>
      <c r="G27" s="33"/>
    </row>
    <row r="28" spans="1:7" ht="12.75">
      <c r="A28" s="16" t="s">
        <v>61</v>
      </c>
      <c r="B28" s="31">
        <f>A13+((E16-A13)/12)</f>
        <v>24653.5</v>
      </c>
      <c r="C28" s="55"/>
      <c r="D28" s="24"/>
      <c r="E28" s="55"/>
      <c r="F28" s="13"/>
      <c r="G28" s="33"/>
    </row>
    <row r="29" spans="1:7" ht="12.75">
      <c r="A29" s="16" t="s">
        <v>62</v>
      </c>
      <c r="B29" s="31">
        <f>A13+((E16-A13)/13)</f>
        <v>24614.923076923078</v>
      </c>
      <c r="C29" s="55"/>
      <c r="D29" s="24"/>
      <c r="E29" s="55"/>
      <c r="F29" s="13"/>
      <c r="G29" s="33"/>
    </row>
    <row r="30" spans="1:7" ht="12.75">
      <c r="A30" s="16" t="s">
        <v>63</v>
      </c>
      <c r="B30" s="31">
        <f>A13+((E16-A13)/14)</f>
        <v>24581.85714285714</v>
      </c>
      <c r="C30" s="55"/>
      <c r="D30" s="24"/>
      <c r="E30" s="55"/>
      <c r="F30" s="13"/>
      <c r="G30" s="33"/>
    </row>
    <row r="31" spans="1:7" ht="12.75">
      <c r="A31" s="16" t="s">
        <v>64</v>
      </c>
      <c r="B31" s="31">
        <f>A13+((E16-A13)/15)</f>
        <v>24553.2</v>
      </c>
      <c r="C31" s="55"/>
      <c r="D31" s="24"/>
      <c r="E31" s="55"/>
      <c r="F31" s="13"/>
      <c r="G31" s="33"/>
    </row>
    <row r="32" spans="1:7" ht="12.75">
      <c r="A32" s="16" t="s">
        <v>22</v>
      </c>
      <c r="B32" s="31">
        <f>A13+((E16-A13)/16)</f>
        <v>24528.125</v>
      </c>
      <c r="C32" s="55"/>
      <c r="D32" s="24"/>
      <c r="E32" s="55"/>
      <c r="F32" s="13"/>
      <c r="G32" s="33"/>
    </row>
    <row r="33" spans="1:7" ht="13.5" thickBot="1">
      <c r="A33" s="18" t="s">
        <v>23</v>
      </c>
      <c r="B33" s="32">
        <f>A13+((E16-A13)/32)</f>
        <v>24340.0625</v>
      </c>
      <c r="C33" s="55"/>
      <c r="D33" s="24"/>
      <c r="E33" s="56"/>
      <c r="F33" s="19"/>
      <c r="G33" s="131"/>
    </row>
    <row r="34" spans="1:7" ht="13.5" thickBot="1">
      <c r="A34" s="7"/>
      <c r="B34" s="9"/>
      <c r="C34" s="115" t="s">
        <v>15</v>
      </c>
      <c r="D34" s="116"/>
      <c r="E34" s="38">
        <f>A13+((E13-A13)/3)</f>
        <v>28164</v>
      </c>
      <c r="F34" s="7"/>
      <c r="G34" s="9"/>
    </row>
    <row r="35" spans="1:7" ht="13.5" thickBot="1">
      <c r="A35" s="77" t="s">
        <v>9</v>
      </c>
      <c r="B35" s="78"/>
      <c r="C35" s="79"/>
      <c r="D35" s="80"/>
      <c r="E35" s="81"/>
      <c r="F35" s="78" t="s">
        <v>9</v>
      </c>
      <c r="G35" s="82"/>
    </row>
    <row r="36" spans="1:7" ht="12.75">
      <c r="A36" s="14" t="s">
        <v>10</v>
      </c>
      <c r="B36" s="31">
        <f>A13+((E34-A13)/2)</f>
        <v>26158</v>
      </c>
      <c r="C36" s="55"/>
      <c r="D36" s="24"/>
      <c r="E36" s="55"/>
      <c r="F36" s="13" t="s">
        <v>12</v>
      </c>
      <c r="G36" s="33">
        <f>A13+((E34-A13)*2)</f>
        <v>32176</v>
      </c>
    </row>
    <row r="37" spans="1:7" ht="12.75">
      <c r="A37" s="16" t="s">
        <v>18</v>
      </c>
      <c r="B37" s="31">
        <f>A13+((E34-A13)/3)</f>
        <v>25489.333333333332</v>
      </c>
      <c r="C37" s="55"/>
      <c r="D37" s="24"/>
      <c r="E37" s="55"/>
      <c r="F37" s="13" t="s">
        <v>24</v>
      </c>
      <c r="G37" s="30" t="s">
        <v>38</v>
      </c>
    </row>
    <row r="38" spans="1:7" ht="12.75">
      <c r="A38" s="17" t="s">
        <v>11</v>
      </c>
      <c r="B38" s="31">
        <f>A13+((E34-A13)/4)</f>
        <v>25155</v>
      </c>
      <c r="C38" s="55"/>
      <c r="D38" s="24"/>
      <c r="E38" s="55"/>
      <c r="F38" s="13" t="s">
        <v>25</v>
      </c>
      <c r="G38" s="33">
        <f>A13+((E34-A13)*4)</f>
        <v>40200</v>
      </c>
    </row>
    <row r="39" spans="1:7" ht="12.75">
      <c r="A39" s="17" t="s">
        <v>14</v>
      </c>
      <c r="B39" s="31">
        <f>A13+((E34-A13)/5)</f>
        <v>24954.4</v>
      </c>
      <c r="C39" s="55"/>
      <c r="D39" s="24"/>
      <c r="E39" s="55"/>
      <c r="F39" s="13" t="s">
        <v>26</v>
      </c>
      <c r="G39" s="33">
        <f>A13+((E34-A13)*5)</f>
        <v>44212</v>
      </c>
    </row>
    <row r="40" spans="1:7" ht="12.75">
      <c r="A40" s="17" t="s">
        <v>19</v>
      </c>
      <c r="B40" s="31">
        <f>A13+((E34-A13)/6)</f>
        <v>24820.666666666668</v>
      </c>
      <c r="C40" s="55"/>
      <c r="D40" s="24"/>
      <c r="E40" s="55"/>
      <c r="F40" s="13" t="s">
        <v>27</v>
      </c>
      <c r="G40" s="33">
        <f>A13+((E34-A13)*6)</f>
        <v>48224</v>
      </c>
    </row>
    <row r="41" spans="1:7" ht="12.75">
      <c r="A41" s="17" t="s">
        <v>20</v>
      </c>
      <c r="B41" s="31">
        <f>A13+((E34-A13)/7)</f>
        <v>24725.14285714286</v>
      </c>
      <c r="C41" s="55"/>
      <c r="D41" s="24"/>
      <c r="E41" s="55"/>
      <c r="F41" s="13" t="s">
        <v>28</v>
      </c>
      <c r="G41" s="33">
        <f>A13+((E34-A13)*7)</f>
        <v>52236</v>
      </c>
    </row>
    <row r="42" spans="1:7" ht="12.75">
      <c r="A42" s="16" t="s">
        <v>13</v>
      </c>
      <c r="B42" s="31">
        <f>A13+((E34-A13)/8)</f>
        <v>24653.5</v>
      </c>
      <c r="C42" s="55"/>
      <c r="D42" s="24"/>
      <c r="E42" s="55"/>
      <c r="F42" s="13" t="s">
        <v>29</v>
      </c>
      <c r="G42" s="33">
        <f>A13+((E34-A13)*8)</f>
        <v>56248</v>
      </c>
    </row>
    <row r="43" spans="1:7" ht="12.75">
      <c r="A43" s="16" t="s">
        <v>21</v>
      </c>
      <c r="B43" s="31">
        <f>A13+((E34-A13)/9)</f>
        <v>24597.777777777777</v>
      </c>
      <c r="C43" s="55"/>
      <c r="D43" s="24"/>
      <c r="E43" s="55"/>
      <c r="F43" s="13" t="s">
        <v>30</v>
      </c>
      <c r="G43" s="33">
        <f>A13+((E34-A13)*9)</f>
        <v>60260</v>
      </c>
    </row>
    <row r="44" spans="1:7" ht="12.75">
      <c r="A44" s="16" t="s">
        <v>59</v>
      </c>
      <c r="B44" s="31">
        <f>A13+((E34-A13)/10)</f>
        <v>24553.2</v>
      </c>
      <c r="C44" s="55"/>
      <c r="D44" s="24"/>
      <c r="E44" s="55"/>
      <c r="F44" s="13" t="s">
        <v>65</v>
      </c>
      <c r="G44" s="33">
        <f>A13+((E34-A13)*10)</f>
        <v>64272</v>
      </c>
    </row>
    <row r="45" spans="1:7" ht="12.75">
      <c r="A45" s="16" t="s">
        <v>60</v>
      </c>
      <c r="B45" s="31">
        <f>A13+((E34-A13)/11)</f>
        <v>24516.727272727272</v>
      </c>
      <c r="C45" s="55"/>
      <c r="D45" s="24"/>
      <c r="E45" s="55"/>
      <c r="F45" s="13" t="s">
        <v>66</v>
      </c>
      <c r="G45" s="33">
        <f>A13+((E34-A13)*11)</f>
        <v>68284</v>
      </c>
    </row>
    <row r="46" spans="1:7" ht="12.75">
      <c r="A46" s="16" t="s">
        <v>61</v>
      </c>
      <c r="B46" s="31">
        <f>A13+((E34-A13)/12)</f>
        <v>24486.333333333332</v>
      </c>
      <c r="C46" s="55"/>
      <c r="D46" s="24"/>
      <c r="E46" s="55"/>
      <c r="F46" s="13"/>
      <c r="G46" s="33"/>
    </row>
    <row r="47" spans="1:7" ht="12.75">
      <c r="A47" s="16" t="s">
        <v>62</v>
      </c>
      <c r="B47" s="31">
        <f>A13+((E34-A13)/13)</f>
        <v>24460.615384615383</v>
      </c>
      <c r="C47" s="55"/>
      <c r="D47" s="24"/>
      <c r="E47" s="55"/>
      <c r="F47" s="13"/>
      <c r="G47" s="33"/>
    </row>
    <row r="48" spans="1:7" ht="12.75">
      <c r="A48" s="16" t="s">
        <v>63</v>
      </c>
      <c r="B48" s="31">
        <f>A13+((E34-A13)/14)</f>
        <v>24438.571428571428</v>
      </c>
      <c r="C48" s="55"/>
      <c r="D48" s="24"/>
      <c r="E48" s="55"/>
      <c r="F48" s="13"/>
      <c r="G48" s="33"/>
    </row>
    <row r="49" spans="1:7" ht="12.75">
      <c r="A49" s="16" t="s">
        <v>64</v>
      </c>
      <c r="B49" s="31">
        <f>A13+((E34-A13)/15)</f>
        <v>24419.466666666667</v>
      </c>
      <c r="C49" s="55"/>
      <c r="D49" s="24"/>
      <c r="E49" s="55"/>
      <c r="F49" s="13"/>
      <c r="G49" s="33"/>
    </row>
    <row r="50" spans="1:7" ht="12.75">
      <c r="A50" s="16" t="s">
        <v>22</v>
      </c>
      <c r="B50" s="31">
        <f>A13+((E34-A13)/16)</f>
        <v>24402.75</v>
      </c>
      <c r="C50" s="55"/>
      <c r="D50" s="24"/>
      <c r="E50" s="55"/>
      <c r="F50" s="13"/>
      <c r="G50" s="15"/>
    </row>
    <row r="51" spans="1:7" ht="13.5" thickBot="1">
      <c r="A51" s="18" t="s">
        <v>23</v>
      </c>
      <c r="B51" s="32">
        <f>A13+((E34-A13)/32)</f>
        <v>24277.375</v>
      </c>
      <c r="C51" s="56"/>
      <c r="D51" s="25"/>
      <c r="E51" s="56"/>
      <c r="F51" s="19"/>
      <c r="G51" s="20"/>
    </row>
    <row r="52" spans="1:7" ht="13.5" thickBot="1">
      <c r="A52" s="7"/>
      <c r="B52" s="9"/>
      <c r="C52" s="117" t="s">
        <v>16</v>
      </c>
      <c r="D52" s="117"/>
      <c r="E52" s="39">
        <f>A13+((E13-A13)/4)</f>
        <v>27161</v>
      </c>
      <c r="F52" s="7"/>
      <c r="G52" s="9"/>
    </row>
    <row r="53" spans="1:7" ht="13.5" thickBot="1">
      <c r="A53" s="77" t="s">
        <v>9</v>
      </c>
      <c r="B53" s="78"/>
      <c r="C53" s="79"/>
      <c r="D53" s="80"/>
      <c r="E53" s="81"/>
      <c r="F53" s="78" t="s">
        <v>9</v>
      </c>
      <c r="G53" s="82"/>
    </row>
    <row r="54" spans="1:7" ht="12.75">
      <c r="A54" s="14" t="s">
        <v>10</v>
      </c>
      <c r="B54" s="31">
        <f>A13+((E52-A13)/2)</f>
        <v>25656.5</v>
      </c>
      <c r="C54" s="55"/>
      <c r="D54" s="24"/>
      <c r="E54" s="55"/>
      <c r="F54" s="13" t="s">
        <v>12</v>
      </c>
      <c r="G54" s="33">
        <f>A13+((E52-A13)*2)</f>
        <v>30170</v>
      </c>
    </row>
    <row r="55" spans="1:7" ht="12.75">
      <c r="A55" s="16" t="s">
        <v>18</v>
      </c>
      <c r="B55" s="31">
        <f>A13+((E52-A13)/3)</f>
        <v>25155</v>
      </c>
      <c r="C55" s="55"/>
      <c r="D55" s="24"/>
      <c r="E55" s="55"/>
      <c r="F55" s="13" t="s">
        <v>24</v>
      </c>
      <c r="G55" s="33">
        <f>A13+((E52-A13)*3)</f>
        <v>33179</v>
      </c>
    </row>
    <row r="56" spans="1:7" ht="12.75">
      <c r="A56" s="17" t="s">
        <v>11</v>
      </c>
      <c r="B56" s="31">
        <f>A13+((E52-A13)/4)</f>
        <v>24904.25</v>
      </c>
      <c r="C56" s="55"/>
      <c r="D56" s="24"/>
      <c r="E56" s="55"/>
      <c r="F56" s="13" t="s">
        <v>25</v>
      </c>
      <c r="G56" s="30" t="s">
        <v>38</v>
      </c>
    </row>
    <row r="57" spans="1:7" ht="12.75">
      <c r="A57" s="17" t="s">
        <v>14</v>
      </c>
      <c r="B57" s="31">
        <f>A13+((E52-A13)/5)</f>
        <v>24753.8</v>
      </c>
      <c r="C57" s="55"/>
      <c r="D57" s="24"/>
      <c r="E57" s="55"/>
      <c r="F57" s="13" t="s">
        <v>26</v>
      </c>
      <c r="G57" s="33">
        <f>A13+((E52-A13)*5)</f>
        <v>39197</v>
      </c>
    </row>
    <row r="58" spans="1:7" ht="12.75">
      <c r="A58" s="17" t="s">
        <v>19</v>
      </c>
      <c r="B58" s="31">
        <f>A13+((E52-A13)/6)</f>
        <v>24653.5</v>
      </c>
      <c r="C58" s="55"/>
      <c r="D58" s="24"/>
      <c r="E58" s="55"/>
      <c r="F58" s="13" t="s">
        <v>27</v>
      </c>
      <c r="G58" s="33">
        <f>A13+((E52-A13)*6)</f>
        <v>42206</v>
      </c>
    </row>
    <row r="59" spans="1:7" ht="12.75">
      <c r="A59" s="17" t="s">
        <v>20</v>
      </c>
      <c r="B59" s="31">
        <f>A13+((E52-A13)/7)</f>
        <v>24581.85714285714</v>
      </c>
      <c r="C59" s="55"/>
      <c r="D59" s="24"/>
      <c r="E59" s="55"/>
      <c r="F59" s="13" t="s">
        <v>28</v>
      </c>
      <c r="G59" s="33">
        <f>A13+((E52-A13)*7)</f>
        <v>45215</v>
      </c>
    </row>
    <row r="60" spans="1:7" ht="12.75">
      <c r="A60" s="16" t="s">
        <v>13</v>
      </c>
      <c r="B60" s="31">
        <f>A13+((E52-A13)/8)</f>
        <v>24528.125</v>
      </c>
      <c r="C60" s="55"/>
      <c r="D60" s="24"/>
      <c r="E60" s="55"/>
      <c r="F60" s="13" t="s">
        <v>29</v>
      </c>
      <c r="G60" s="33">
        <f>A13+((E52-A13)*8)</f>
        <v>48224</v>
      </c>
    </row>
    <row r="61" spans="1:7" ht="12.75">
      <c r="A61" s="16" t="s">
        <v>21</v>
      </c>
      <c r="B61" s="31">
        <f>A13+((E52-A13)/9)</f>
        <v>24486.333333333332</v>
      </c>
      <c r="C61" s="55"/>
      <c r="D61" s="24"/>
      <c r="E61" s="55"/>
      <c r="F61" s="13" t="s">
        <v>30</v>
      </c>
      <c r="G61" s="33">
        <f>A13+((E52-A13)*9)</f>
        <v>51233</v>
      </c>
    </row>
    <row r="62" spans="1:7" ht="12.75">
      <c r="A62" s="16" t="s">
        <v>59</v>
      </c>
      <c r="B62" s="31">
        <f>A13+((E52-A13)/10)</f>
        <v>24452.9</v>
      </c>
      <c r="C62" s="55"/>
      <c r="D62" s="24"/>
      <c r="E62" s="55"/>
      <c r="F62" s="13" t="s">
        <v>65</v>
      </c>
      <c r="G62" s="33">
        <f>A13+((E52-A13)*10)</f>
        <v>54242</v>
      </c>
    </row>
    <row r="63" spans="1:7" ht="12.75">
      <c r="A63" s="16" t="s">
        <v>60</v>
      </c>
      <c r="B63" s="31">
        <f>A13+((E52-A13)/11)</f>
        <v>24425.545454545456</v>
      </c>
      <c r="C63" s="55"/>
      <c r="D63" s="24"/>
      <c r="E63" s="55"/>
      <c r="F63" s="13" t="s">
        <v>66</v>
      </c>
      <c r="G63" s="33">
        <f>A13+((E52-A13)*11)</f>
        <v>57251</v>
      </c>
    </row>
    <row r="64" spans="1:7" ht="12.75">
      <c r="A64" s="16" t="s">
        <v>61</v>
      </c>
      <c r="B64" s="31">
        <f>A13+((E52-A13)/12)</f>
        <v>24402.75</v>
      </c>
      <c r="C64" s="55"/>
      <c r="D64" s="24"/>
      <c r="E64" s="55"/>
      <c r="F64" s="13" t="s">
        <v>67</v>
      </c>
      <c r="G64" s="33">
        <f>A13+((E52-A13)*12)</f>
        <v>60260</v>
      </c>
    </row>
    <row r="65" spans="1:7" ht="12.75">
      <c r="A65" s="16" t="s">
        <v>62</v>
      </c>
      <c r="B65" s="31">
        <f>A13+((E52-A13)/13)</f>
        <v>24383.46153846154</v>
      </c>
      <c r="C65" s="55"/>
      <c r="D65" s="24"/>
      <c r="E65" s="55"/>
      <c r="F65" s="13" t="s">
        <v>68</v>
      </c>
      <c r="G65" s="33">
        <f>A13+((E52-A13)*13)</f>
        <v>63269</v>
      </c>
    </row>
    <row r="66" spans="1:7" ht="12.75">
      <c r="A66" s="16" t="s">
        <v>63</v>
      </c>
      <c r="B66" s="31">
        <f>A13+((E52-A13)/14)</f>
        <v>24366.928571428572</v>
      </c>
      <c r="C66" s="55"/>
      <c r="D66" s="24"/>
      <c r="E66" s="55"/>
      <c r="F66" s="13"/>
      <c r="G66" s="33"/>
    </row>
    <row r="67" spans="1:7" ht="12.75">
      <c r="A67" s="16" t="s">
        <v>64</v>
      </c>
      <c r="B67" s="31">
        <f>A13+((E52-A13)/15)</f>
        <v>24352.6</v>
      </c>
      <c r="C67" s="55"/>
      <c r="D67" s="24"/>
      <c r="E67" s="55"/>
      <c r="F67" s="13"/>
      <c r="G67" s="33"/>
    </row>
    <row r="68" spans="1:7" ht="12.75">
      <c r="A68" s="16" t="s">
        <v>22</v>
      </c>
      <c r="B68" s="31">
        <f>A13+((E52-A13)/16)</f>
        <v>24340.0625</v>
      </c>
      <c r="C68" s="55"/>
      <c r="D68" s="24"/>
      <c r="E68" s="55"/>
      <c r="F68" s="13"/>
      <c r="G68" s="15"/>
    </row>
    <row r="69" spans="1:7" ht="13.5" thickBot="1">
      <c r="A69" s="21" t="s">
        <v>23</v>
      </c>
      <c r="B69" s="34">
        <f>A13+((E52-A13)/32)</f>
        <v>24246.03125</v>
      </c>
      <c r="C69" s="55"/>
      <c r="D69" s="24"/>
      <c r="E69" s="55"/>
      <c r="F69" s="22"/>
      <c r="G69" s="23"/>
    </row>
    <row r="70" spans="1:7" ht="13.5" thickBot="1">
      <c r="A70" s="49" t="s">
        <v>31</v>
      </c>
      <c r="B70" s="118"/>
      <c r="C70" s="118"/>
      <c r="D70" s="118"/>
      <c r="E70" s="118"/>
      <c r="F70" s="118"/>
      <c r="G70" s="119"/>
    </row>
    <row r="71" spans="1:7" ht="12.75">
      <c r="A71" s="50"/>
      <c r="B71" s="120"/>
      <c r="C71" s="120"/>
      <c r="D71" s="120"/>
      <c r="E71" s="120"/>
      <c r="F71" s="120"/>
      <c r="G71" s="121"/>
    </row>
    <row r="72" spans="1:7" ht="13.5" thickBot="1">
      <c r="A72" s="51"/>
      <c r="B72" s="122"/>
      <c r="C72" s="122"/>
      <c r="D72" s="122"/>
      <c r="E72" s="122"/>
      <c r="F72" s="122"/>
      <c r="G72" s="123"/>
    </row>
    <row r="75" ht="13.5" thickBot="1"/>
    <row r="76" spans="1:7" ht="13.5" thickBot="1">
      <c r="A76" s="7"/>
      <c r="B76" s="9"/>
      <c r="C76" s="75" t="s">
        <v>17</v>
      </c>
      <c r="D76" s="76"/>
      <c r="E76" s="39">
        <f>(A13+((E13-A13)/5))</f>
        <v>26559.2</v>
      </c>
      <c r="F76" s="7"/>
      <c r="G76" s="9"/>
    </row>
    <row r="77" spans="1:7" ht="13.5" thickBot="1">
      <c r="A77" s="77" t="s">
        <v>9</v>
      </c>
      <c r="B77" s="78"/>
      <c r="C77" s="79"/>
      <c r="D77" s="80"/>
      <c r="E77" s="81"/>
      <c r="F77" s="78" t="s">
        <v>9</v>
      </c>
      <c r="G77" s="82"/>
    </row>
    <row r="78" spans="1:7" ht="12.75">
      <c r="A78" s="14" t="s">
        <v>10</v>
      </c>
      <c r="B78" s="31">
        <f>A13+((E76-A13)/2)</f>
        <v>25355.6</v>
      </c>
      <c r="C78" s="55"/>
      <c r="D78" s="24"/>
      <c r="E78" s="55"/>
      <c r="F78" s="13" t="s">
        <v>12</v>
      </c>
      <c r="G78" s="33">
        <f>A13+((E76-A13)*2)</f>
        <v>28966.4</v>
      </c>
    </row>
    <row r="79" spans="1:7" ht="12.75">
      <c r="A79" s="16" t="s">
        <v>18</v>
      </c>
      <c r="B79" s="31">
        <f>A13+((E76-A13)/3)</f>
        <v>24954.4</v>
      </c>
      <c r="C79" s="55"/>
      <c r="D79" s="24"/>
      <c r="E79" s="55"/>
      <c r="F79" s="13" t="s">
        <v>24</v>
      </c>
      <c r="G79" s="33">
        <f>A13+((E76-A13)*3)</f>
        <v>31373.600000000002</v>
      </c>
    </row>
    <row r="80" spans="1:7" ht="12.75">
      <c r="A80" s="17" t="s">
        <v>11</v>
      </c>
      <c r="B80" s="31">
        <f>A13+((E76-A13)/4)</f>
        <v>24753.8</v>
      </c>
      <c r="C80" s="55"/>
      <c r="D80" s="24"/>
      <c r="E80" s="55"/>
      <c r="F80" s="13" t="s">
        <v>25</v>
      </c>
      <c r="G80" s="33">
        <f>A13+((E76-A13)*4)</f>
        <v>33780.8</v>
      </c>
    </row>
    <row r="81" spans="1:7" ht="12.75">
      <c r="A81" s="17" t="s">
        <v>14</v>
      </c>
      <c r="B81" s="31">
        <f>A13+((E76-A13)/5)</f>
        <v>24633.44</v>
      </c>
      <c r="C81" s="55"/>
      <c r="D81" s="24"/>
      <c r="E81" s="55"/>
      <c r="F81" s="13" t="s">
        <v>26</v>
      </c>
      <c r="G81" s="30" t="s">
        <v>38</v>
      </c>
    </row>
    <row r="82" spans="1:7" ht="12.75">
      <c r="A82" s="17" t="s">
        <v>19</v>
      </c>
      <c r="B82" s="31">
        <f>A13+((E76-A13)/6)</f>
        <v>24553.2</v>
      </c>
      <c r="C82" s="55"/>
      <c r="D82" s="24"/>
      <c r="E82" s="55"/>
      <c r="F82" s="13" t="s">
        <v>27</v>
      </c>
      <c r="G82" s="33">
        <f>A13+((E76-A13)*6)</f>
        <v>38595.200000000004</v>
      </c>
    </row>
    <row r="83" spans="1:7" ht="12.75">
      <c r="A83" s="17" t="s">
        <v>20</v>
      </c>
      <c r="B83" s="31">
        <f>A13+((E76-A13)/7)</f>
        <v>24495.885714285716</v>
      </c>
      <c r="C83" s="55"/>
      <c r="D83" s="24"/>
      <c r="E83" s="55"/>
      <c r="F83" s="13" t="s">
        <v>28</v>
      </c>
      <c r="G83" s="33">
        <f>A13+((E76-A13)*7)</f>
        <v>41002.40000000001</v>
      </c>
    </row>
    <row r="84" spans="1:7" ht="12.75">
      <c r="A84" s="16" t="s">
        <v>13</v>
      </c>
      <c r="B84" s="31">
        <f>A13+((E76-A13)/8)</f>
        <v>24452.9</v>
      </c>
      <c r="C84" s="55"/>
      <c r="D84" s="24"/>
      <c r="E84" s="55"/>
      <c r="F84" s="13" t="s">
        <v>29</v>
      </c>
      <c r="G84" s="33">
        <f>A13+((E76-A13)*8)</f>
        <v>43409.600000000006</v>
      </c>
    </row>
    <row r="85" spans="1:7" ht="12.75">
      <c r="A85" s="16" t="s">
        <v>21</v>
      </c>
      <c r="B85" s="31">
        <f>A13+((E76-A13)/9)</f>
        <v>24419.466666666667</v>
      </c>
      <c r="C85" s="55"/>
      <c r="D85" s="24"/>
      <c r="E85" s="55"/>
      <c r="F85" s="13" t="s">
        <v>30</v>
      </c>
      <c r="G85" s="33">
        <f>A13+((E76-A13)*9)</f>
        <v>45816.8</v>
      </c>
    </row>
    <row r="86" spans="1:7" ht="12.75">
      <c r="A86" s="16" t="s">
        <v>59</v>
      </c>
      <c r="B86" s="31">
        <f>A13+((E76-A13)/10)</f>
        <v>24392.72</v>
      </c>
      <c r="C86" s="55"/>
      <c r="D86" s="24"/>
      <c r="E86" s="55"/>
      <c r="F86" s="13" t="s">
        <v>65</v>
      </c>
      <c r="G86" s="33">
        <f>A13+((E76-A13)*10)</f>
        <v>48224.00000000001</v>
      </c>
    </row>
    <row r="87" spans="1:7" ht="12.75">
      <c r="A87" s="16" t="s">
        <v>60</v>
      </c>
      <c r="B87" s="31">
        <f>A13+((E76-A13)/11)</f>
        <v>24370.836363636365</v>
      </c>
      <c r="C87" s="55"/>
      <c r="D87" s="24"/>
      <c r="E87" s="55"/>
      <c r="F87" s="13" t="s">
        <v>66</v>
      </c>
      <c r="G87" s="33">
        <f>A13+((E76-A13)*11)</f>
        <v>50631.20000000001</v>
      </c>
    </row>
    <row r="88" spans="1:7" ht="12.75">
      <c r="A88" s="16" t="s">
        <v>61</v>
      </c>
      <c r="B88" s="31">
        <f>A13+((E76-A13)/12)</f>
        <v>24352.6</v>
      </c>
      <c r="C88" s="55"/>
      <c r="D88" s="24"/>
      <c r="E88" s="55"/>
      <c r="F88" s="13" t="s">
        <v>67</v>
      </c>
      <c r="G88" s="33">
        <f>A13+((E76-A13)*12)</f>
        <v>53038.40000000001</v>
      </c>
    </row>
    <row r="89" spans="1:7" ht="12.75">
      <c r="A89" s="16" t="s">
        <v>62</v>
      </c>
      <c r="B89" s="31">
        <f>A13+((E76-A13)/13)</f>
        <v>24337.169230769232</v>
      </c>
      <c r="C89" s="55"/>
      <c r="D89" s="24"/>
      <c r="E89" s="55"/>
      <c r="F89" s="13" t="s">
        <v>68</v>
      </c>
      <c r="G89" s="33">
        <f>A13+((E76-A13)*13)</f>
        <v>55445.600000000006</v>
      </c>
    </row>
    <row r="90" spans="1:7" ht="12.75">
      <c r="A90" s="16" t="s">
        <v>63</v>
      </c>
      <c r="B90" s="31">
        <f>A13+((E76-A13)/14)</f>
        <v>24323.942857142858</v>
      </c>
      <c r="C90" s="55"/>
      <c r="D90" s="24"/>
      <c r="E90" s="55"/>
      <c r="F90" s="13" t="s">
        <v>69</v>
      </c>
      <c r="G90" s="33">
        <f>A13+((E76-A13)*14)</f>
        <v>57852.80000000001</v>
      </c>
    </row>
    <row r="91" spans="1:7" ht="12.75">
      <c r="A91" s="16" t="s">
        <v>64</v>
      </c>
      <c r="B91" s="31">
        <f>A13+((E76-A13)/15)</f>
        <v>24312.48</v>
      </c>
      <c r="C91" s="55"/>
      <c r="D91" s="24"/>
      <c r="E91" s="55"/>
      <c r="F91" s="13" t="s">
        <v>70</v>
      </c>
      <c r="G91" s="33">
        <f>A13+((E76-A13)*15)</f>
        <v>60260.000000000015</v>
      </c>
    </row>
    <row r="92" spans="1:7" ht="12.75">
      <c r="A92" s="16" t="s">
        <v>22</v>
      </c>
      <c r="B92" s="31">
        <f>A13+((E76-A13)/16)</f>
        <v>24302.45</v>
      </c>
      <c r="C92" s="55"/>
      <c r="D92" s="24"/>
      <c r="E92" s="55"/>
      <c r="F92" s="13"/>
      <c r="G92" s="15"/>
    </row>
    <row r="93" spans="1:7" ht="13.5" thickBot="1">
      <c r="A93" s="18" t="s">
        <v>23</v>
      </c>
      <c r="B93" s="32">
        <f>A13+((E76-A13)/32)</f>
        <v>24227.225</v>
      </c>
      <c r="C93" s="56"/>
      <c r="D93" s="25"/>
      <c r="E93" s="56"/>
      <c r="F93" s="19"/>
      <c r="G93" s="20"/>
    </row>
    <row r="94" spans="1:7" ht="13.5" thickBot="1">
      <c r="A94" s="7"/>
      <c r="B94" s="9"/>
      <c r="C94" s="75" t="s">
        <v>32</v>
      </c>
      <c r="D94" s="76"/>
      <c r="E94" s="39">
        <f>A13+((E13-A13)/6)</f>
        <v>26158</v>
      </c>
      <c r="F94" s="7"/>
      <c r="G94" s="9"/>
    </row>
    <row r="95" spans="1:7" ht="13.5" thickBot="1">
      <c r="A95" s="77" t="s">
        <v>9</v>
      </c>
      <c r="B95" s="78"/>
      <c r="C95" s="79"/>
      <c r="D95" s="80"/>
      <c r="E95" s="81"/>
      <c r="F95" s="78" t="s">
        <v>9</v>
      </c>
      <c r="G95" s="82"/>
    </row>
    <row r="96" spans="1:7" ht="12.75">
      <c r="A96" s="14" t="s">
        <v>10</v>
      </c>
      <c r="B96" s="31">
        <f>A13+((E94-A13)/2)</f>
        <v>25155</v>
      </c>
      <c r="C96" s="55"/>
      <c r="D96" s="24"/>
      <c r="E96" s="55"/>
      <c r="F96" s="13" t="s">
        <v>12</v>
      </c>
      <c r="G96" s="33">
        <f>A13+((E94-A13)*2)</f>
        <v>28164</v>
      </c>
    </row>
    <row r="97" spans="1:7" ht="12.75">
      <c r="A97" s="16" t="s">
        <v>18</v>
      </c>
      <c r="B97" s="31">
        <f>A13+((E94-A13)/3)</f>
        <v>24820.666666666668</v>
      </c>
      <c r="C97" s="55"/>
      <c r="D97" s="24"/>
      <c r="E97" s="55"/>
      <c r="F97" s="13" t="s">
        <v>24</v>
      </c>
      <c r="G97" s="33">
        <f>A13+((E94-A13)*3)</f>
        <v>30170</v>
      </c>
    </row>
    <row r="98" spans="1:7" ht="12.75">
      <c r="A98" s="17" t="s">
        <v>11</v>
      </c>
      <c r="B98" s="31">
        <f>A13+((E94-A13)/4)</f>
        <v>24653.5</v>
      </c>
      <c r="C98" s="55"/>
      <c r="D98" s="24"/>
      <c r="E98" s="55"/>
      <c r="F98" s="13" t="s">
        <v>25</v>
      </c>
      <c r="G98" s="33">
        <f>A13+((E94-A13)*4)</f>
        <v>32176</v>
      </c>
    </row>
    <row r="99" spans="1:7" ht="12.75">
      <c r="A99" s="17" t="s">
        <v>14</v>
      </c>
      <c r="B99" s="31">
        <f>A13+((E94-A13)/5)</f>
        <v>24553.2</v>
      </c>
      <c r="C99" s="55"/>
      <c r="D99" s="24"/>
      <c r="E99" s="55"/>
      <c r="F99" s="13" t="s">
        <v>26</v>
      </c>
      <c r="G99" s="33">
        <f>A13+((E94-A13)*5)</f>
        <v>34182</v>
      </c>
    </row>
    <row r="100" spans="1:7" ht="12.75">
      <c r="A100" s="17" t="s">
        <v>19</v>
      </c>
      <c r="B100" s="31">
        <f>A13+((E94-A13)/6)</f>
        <v>24486.333333333332</v>
      </c>
      <c r="C100" s="55"/>
      <c r="D100" s="24"/>
      <c r="E100" s="55"/>
      <c r="F100" s="13" t="s">
        <v>27</v>
      </c>
      <c r="G100" s="30" t="s">
        <v>38</v>
      </c>
    </row>
    <row r="101" spans="1:7" ht="12.75">
      <c r="A101" s="17" t="s">
        <v>20</v>
      </c>
      <c r="B101" s="31">
        <f>A13+((E94-A13)/7)</f>
        <v>24438.571428571428</v>
      </c>
      <c r="C101" s="55"/>
      <c r="D101" s="24"/>
      <c r="E101" s="55"/>
      <c r="F101" s="13" t="s">
        <v>28</v>
      </c>
      <c r="G101" s="33">
        <f>A13+((E94-A13)*7)</f>
        <v>38194</v>
      </c>
    </row>
    <row r="102" spans="1:7" ht="12.75">
      <c r="A102" s="16" t="s">
        <v>13</v>
      </c>
      <c r="B102" s="31">
        <f>A13+((E94-A13)/8)</f>
        <v>24402.75</v>
      </c>
      <c r="C102" s="55"/>
      <c r="D102" s="24"/>
      <c r="E102" s="55"/>
      <c r="F102" s="13" t="s">
        <v>29</v>
      </c>
      <c r="G102" s="33">
        <f>A13+((E94-A13)*8)</f>
        <v>40200</v>
      </c>
    </row>
    <row r="103" spans="1:7" ht="12.75">
      <c r="A103" s="16" t="s">
        <v>21</v>
      </c>
      <c r="B103" s="31">
        <f>A13+((E94-A13)/9)</f>
        <v>24374.88888888889</v>
      </c>
      <c r="C103" s="55"/>
      <c r="D103" s="24"/>
      <c r="E103" s="55"/>
      <c r="F103" s="13" t="s">
        <v>30</v>
      </c>
      <c r="G103" s="33">
        <f>A13+((E94-A13)*9)</f>
        <v>42206</v>
      </c>
    </row>
    <row r="104" spans="1:7" ht="12.75">
      <c r="A104" s="16" t="s">
        <v>59</v>
      </c>
      <c r="B104" s="31">
        <f>A13+((E94-A13)/10)</f>
        <v>24352.6</v>
      </c>
      <c r="C104" s="55"/>
      <c r="D104" s="24"/>
      <c r="E104" s="55"/>
      <c r="F104" s="13" t="s">
        <v>65</v>
      </c>
      <c r="G104" s="33">
        <f>A13+((E94-A13)*10)</f>
        <v>44212</v>
      </c>
    </row>
    <row r="105" spans="1:7" ht="12.75">
      <c r="A105" s="16" t="s">
        <v>60</v>
      </c>
      <c r="B105" s="31">
        <f>A13+((E94-A13)/11)</f>
        <v>24334.363636363636</v>
      </c>
      <c r="C105" s="55"/>
      <c r="D105" s="24"/>
      <c r="E105" s="55"/>
      <c r="F105" s="13" t="s">
        <v>66</v>
      </c>
      <c r="G105" s="33">
        <f>A13+((E94-A13)*11)</f>
        <v>46218</v>
      </c>
    </row>
    <row r="106" spans="1:7" ht="12.75">
      <c r="A106" s="16" t="s">
        <v>61</v>
      </c>
      <c r="B106" s="31">
        <f>A13+((E94-A13)/12)</f>
        <v>24319.166666666668</v>
      </c>
      <c r="C106" s="55"/>
      <c r="D106" s="24"/>
      <c r="E106" s="55"/>
      <c r="F106" s="13" t="s">
        <v>67</v>
      </c>
      <c r="G106" s="33">
        <f>A13+((E94-A13)*12)</f>
        <v>48224</v>
      </c>
    </row>
    <row r="107" spans="1:7" ht="12.75" customHeight="1">
      <c r="A107" s="16" t="s">
        <v>62</v>
      </c>
      <c r="B107" s="31">
        <f>A13+((E94-A13)/13)</f>
        <v>24306.30769230769</v>
      </c>
      <c r="C107" s="55"/>
      <c r="D107" s="24"/>
      <c r="E107" s="55"/>
      <c r="F107" s="13" t="s">
        <v>68</v>
      </c>
      <c r="G107" s="33">
        <f>A13+((E94-A13)*13)</f>
        <v>50230</v>
      </c>
    </row>
    <row r="108" spans="1:7" ht="12.75">
      <c r="A108" s="16" t="s">
        <v>63</v>
      </c>
      <c r="B108" s="31">
        <f>A13+((E94-A13)/14)</f>
        <v>24295.285714285714</v>
      </c>
      <c r="C108" s="55"/>
      <c r="D108" s="24"/>
      <c r="E108" s="55"/>
      <c r="F108" s="13" t="s">
        <v>69</v>
      </c>
      <c r="G108" s="33">
        <f>A13+((E94-A13)*14)</f>
        <v>52236</v>
      </c>
    </row>
    <row r="109" spans="1:7" ht="12.75">
      <c r="A109" s="16" t="s">
        <v>64</v>
      </c>
      <c r="B109" s="31">
        <f>A13+((E94-A13)/15)</f>
        <v>24285.733333333334</v>
      </c>
      <c r="C109" s="55"/>
      <c r="D109" s="24"/>
      <c r="E109" s="55"/>
      <c r="F109" s="13" t="s">
        <v>70</v>
      </c>
      <c r="G109" s="33">
        <f>A13+((E94-A13)*15)</f>
        <v>54242</v>
      </c>
    </row>
    <row r="110" spans="1:7" ht="12.75">
      <c r="A110" s="16" t="s">
        <v>22</v>
      </c>
      <c r="B110" s="31">
        <f>A13+((E94-A13)/16)</f>
        <v>24277.375</v>
      </c>
      <c r="C110" s="55"/>
      <c r="D110" s="24"/>
      <c r="E110" s="55"/>
      <c r="F110" s="13" t="s">
        <v>49</v>
      </c>
      <c r="G110" s="33">
        <f>A13+((E94-A13)*16)</f>
        <v>56248</v>
      </c>
    </row>
    <row r="111" spans="1:7" ht="13.5" thickBot="1">
      <c r="A111" s="18" t="s">
        <v>23</v>
      </c>
      <c r="B111" s="32">
        <f>A13+((E94-A13)/32)</f>
        <v>24214.6875</v>
      </c>
      <c r="C111" s="56"/>
      <c r="D111" s="25"/>
      <c r="E111" s="48"/>
      <c r="F111" s="19"/>
      <c r="G111" s="20"/>
    </row>
    <row r="112" spans="1:7" ht="13.5" thickBot="1">
      <c r="A112" s="7"/>
      <c r="B112" s="9"/>
      <c r="C112" s="75" t="s">
        <v>33</v>
      </c>
      <c r="D112" s="76"/>
      <c r="E112" s="39">
        <f>A13+((E13-A13)/7)</f>
        <v>25871.428571428572</v>
      </c>
      <c r="F112" s="7"/>
      <c r="G112" s="9"/>
    </row>
    <row r="113" spans="1:7" ht="13.5" thickBot="1">
      <c r="A113" s="77" t="s">
        <v>9</v>
      </c>
      <c r="B113" s="78"/>
      <c r="C113" s="79"/>
      <c r="D113" s="80"/>
      <c r="E113" s="81"/>
      <c r="F113" s="78" t="s">
        <v>9</v>
      </c>
      <c r="G113" s="82"/>
    </row>
    <row r="114" spans="1:7" ht="12.75">
      <c r="A114" s="14" t="s">
        <v>10</v>
      </c>
      <c r="B114" s="31">
        <f>A13+((E112-A13)/2)</f>
        <v>25011.714285714286</v>
      </c>
      <c r="C114" s="55"/>
      <c r="D114" s="24"/>
      <c r="E114" s="55"/>
      <c r="F114" s="13" t="s">
        <v>12</v>
      </c>
      <c r="G114" s="33">
        <f>A13+((E112-A13)*2)</f>
        <v>27590.857142857145</v>
      </c>
    </row>
    <row r="115" spans="1:7" ht="12.75">
      <c r="A115" s="16" t="s">
        <v>18</v>
      </c>
      <c r="B115" s="31">
        <f>A13+((E112-A13)/3)</f>
        <v>24725.14285714286</v>
      </c>
      <c r="C115" s="55"/>
      <c r="D115" s="24"/>
      <c r="E115" s="55"/>
      <c r="F115" s="13" t="s">
        <v>24</v>
      </c>
      <c r="G115" s="33">
        <f>A13+((E112-A13)*3)</f>
        <v>29310.285714285717</v>
      </c>
    </row>
    <row r="116" spans="1:7" ht="12.75">
      <c r="A116" s="17" t="s">
        <v>11</v>
      </c>
      <c r="B116" s="31">
        <f>A13+((E112-A13)/4)</f>
        <v>24581.857142857145</v>
      </c>
      <c r="C116" s="55"/>
      <c r="D116" s="24"/>
      <c r="E116" s="55"/>
      <c r="F116" s="13" t="s">
        <v>25</v>
      </c>
      <c r="G116" s="33">
        <f>A13+((E112-A13)*4)</f>
        <v>31029.71428571429</v>
      </c>
    </row>
    <row r="117" spans="1:7" ht="12.75">
      <c r="A117" s="17" t="s">
        <v>14</v>
      </c>
      <c r="B117" s="31">
        <f>A13+((E112-A13)/5)</f>
        <v>24495.885714285716</v>
      </c>
      <c r="C117" s="55"/>
      <c r="D117" s="24"/>
      <c r="E117" s="55"/>
      <c r="F117" s="13" t="s">
        <v>26</v>
      </c>
      <c r="G117" s="33">
        <f>A13+((E112-A13)*5)</f>
        <v>32749.142857142862</v>
      </c>
    </row>
    <row r="118" spans="1:7" ht="12.75">
      <c r="A118" s="17" t="s">
        <v>19</v>
      </c>
      <c r="B118" s="31">
        <f>A13+((E112-A13)/6)</f>
        <v>24438.571428571428</v>
      </c>
      <c r="C118" s="55"/>
      <c r="D118" s="24"/>
      <c r="E118" s="55"/>
      <c r="F118" s="13" t="s">
        <v>27</v>
      </c>
      <c r="G118" s="33">
        <f>A13+((E112-A13)*6)</f>
        <v>34468.571428571435</v>
      </c>
    </row>
    <row r="119" spans="1:7" ht="12.75">
      <c r="A119" s="17" t="s">
        <v>20</v>
      </c>
      <c r="B119" s="31">
        <f>A13+((E112-A13)/7)</f>
        <v>24397.632653061224</v>
      </c>
      <c r="C119" s="55"/>
      <c r="D119" s="24"/>
      <c r="E119" s="55"/>
      <c r="F119" s="13" t="s">
        <v>28</v>
      </c>
      <c r="G119" s="30" t="s">
        <v>38</v>
      </c>
    </row>
    <row r="120" spans="1:7" ht="12.75">
      <c r="A120" s="16" t="s">
        <v>13</v>
      </c>
      <c r="B120" s="31">
        <f>A13+((E112-A13)/8)</f>
        <v>24366.928571428572</v>
      </c>
      <c r="C120" s="55"/>
      <c r="D120" s="24"/>
      <c r="E120" s="55"/>
      <c r="F120" s="13" t="s">
        <v>29</v>
      </c>
      <c r="G120" s="33">
        <f>A13+((E112-A13)*8)</f>
        <v>37907.42857142858</v>
      </c>
    </row>
    <row r="121" spans="1:7" ht="12.75">
      <c r="A121" s="16" t="s">
        <v>21</v>
      </c>
      <c r="B121" s="31">
        <f>A13+((E112-A13)/9)</f>
        <v>24343.04761904762</v>
      </c>
      <c r="C121" s="55"/>
      <c r="D121" s="24"/>
      <c r="E121" s="55"/>
      <c r="F121" s="13" t="s">
        <v>30</v>
      </c>
      <c r="G121" s="33">
        <f>A13+((E112-A13)*9)</f>
        <v>39626.85714285715</v>
      </c>
    </row>
    <row r="122" spans="1:7" ht="12.75">
      <c r="A122" s="16" t="s">
        <v>59</v>
      </c>
      <c r="B122" s="31">
        <f>A13+((E112-A13)/10)</f>
        <v>24323.942857142858</v>
      </c>
      <c r="C122" s="55"/>
      <c r="D122" s="24"/>
      <c r="E122" s="55"/>
      <c r="F122" s="13" t="s">
        <v>65</v>
      </c>
      <c r="G122" s="33">
        <f>A13+((E112-A13)*10)</f>
        <v>41346.285714285725</v>
      </c>
    </row>
    <row r="123" spans="1:7" ht="12.75">
      <c r="A123" s="16" t="s">
        <v>60</v>
      </c>
      <c r="B123" s="31">
        <f>A13+((E112-A13)/11)</f>
        <v>24308.31168831169</v>
      </c>
      <c r="C123" s="55"/>
      <c r="D123" s="24"/>
      <c r="E123" s="55"/>
      <c r="F123" s="13" t="s">
        <v>66</v>
      </c>
      <c r="G123" s="33">
        <f>A13+((E112-A13)*11)</f>
        <v>43065.7142857143</v>
      </c>
    </row>
    <row r="124" spans="1:7" ht="12.75">
      <c r="A124" s="16" t="s">
        <v>61</v>
      </c>
      <c r="B124" s="31">
        <f>A13+((E112-A13)/12)</f>
        <v>24295.285714285714</v>
      </c>
      <c r="C124" s="55"/>
      <c r="D124" s="24"/>
      <c r="E124" s="55"/>
      <c r="F124" s="13" t="s">
        <v>67</v>
      </c>
      <c r="G124" s="33">
        <f>A13+((E112-A13)*12)</f>
        <v>44785.14285714287</v>
      </c>
    </row>
    <row r="125" spans="1:7" ht="12.75">
      <c r="A125" s="16" t="s">
        <v>62</v>
      </c>
      <c r="B125" s="31">
        <f>A13+((E112-A13)/13)</f>
        <v>24284.263736263736</v>
      </c>
      <c r="C125" s="55"/>
      <c r="D125" s="24"/>
      <c r="E125" s="55"/>
      <c r="F125" s="13" t="s">
        <v>68</v>
      </c>
      <c r="G125" s="33">
        <f>A13+((E112-A13)*13)</f>
        <v>46504.57142857144</v>
      </c>
    </row>
    <row r="126" spans="1:7" ht="12.75">
      <c r="A126" s="16" t="s">
        <v>63</v>
      </c>
      <c r="B126" s="31">
        <f>A13+((E112-A13)/14)</f>
        <v>24274.816326530614</v>
      </c>
      <c r="C126" s="55"/>
      <c r="D126" s="24"/>
      <c r="E126" s="55"/>
      <c r="F126" s="13" t="s">
        <v>69</v>
      </c>
      <c r="G126" s="33">
        <f>A13+((E112-A13)*14)</f>
        <v>48224.000000000015</v>
      </c>
    </row>
    <row r="127" spans="1:7" ht="12.75">
      <c r="A127" s="16" t="s">
        <v>64</v>
      </c>
      <c r="B127" s="31">
        <f>A13+((E112-A13)/15)</f>
        <v>24266.628571428573</v>
      </c>
      <c r="C127" s="55"/>
      <c r="D127" s="24"/>
      <c r="E127" s="55"/>
      <c r="F127" s="13" t="s">
        <v>70</v>
      </c>
      <c r="G127" s="33">
        <f>A13+((E112-A13)*15)</f>
        <v>49943.42857142859</v>
      </c>
    </row>
    <row r="128" spans="1:7" ht="12.75">
      <c r="A128" s="16" t="s">
        <v>22</v>
      </c>
      <c r="B128" s="31">
        <f>A13+((E112-A13)/16)</f>
        <v>24259.464285714286</v>
      </c>
      <c r="C128" s="55"/>
      <c r="D128" s="24"/>
      <c r="E128" s="55"/>
      <c r="F128" s="13" t="s">
        <v>49</v>
      </c>
      <c r="G128" s="33">
        <f>A13+((E112-A13)*16)</f>
        <v>51662.85714285716</v>
      </c>
    </row>
    <row r="129" spans="1:7" ht="13.5" thickBot="1">
      <c r="A129" s="18" t="s">
        <v>23</v>
      </c>
      <c r="B129" s="32">
        <f>A13+((E112-A13)/32)</f>
        <v>24205.73214285714</v>
      </c>
      <c r="C129" s="56"/>
      <c r="D129" s="25"/>
      <c r="E129" s="56"/>
      <c r="F129" s="19"/>
      <c r="G129" s="20"/>
    </row>
    <row r="130" spans="1:7" ht="13.5" thickBot="1">
      <c r="A130" s="7"/>
      <c r="B130" s="9"/>
      <c r="C130" s="75" t="s">
        <v>34</v>
      </c>
      <c r="D130" s="76"/>
      <c r="E130" s="39">
        <f>A13+((E13-A13)/8)</f>
        <v>25656.5</v>
      </c>
      <c r="F130" s="7"/>
      <c r="G130" s="9"/>
    </row>
    <row r="131" spans="1:7" ht="13.5" thickBot="1">
      <c r="A131" s="77" t="s">
        <v>9</v>
      </c>
      <c r="B131" s="78"/>
      <c r="C131" s="79"/>
      <c r="D131" s="80"/>
      <c r="E131" s="81"/>
      <c r="F131" s="78" t="s">
        <v>9</v>
      </c>
      <c r="G131" s="82"/>
    </row>
    <row r="132" spans="1:7" ht="12.75">
      <c r="A132" s="14" t="s">
        <v>10</v>
      </c>
      <c r="B132" s="31">
        <f>A13+((E130-A13)/2)</f>
        <v>24904.25</v>
      </c>
      <c r="C132" s="55"/>
      <c r="D132" s="24"/>
      <c r="E132" s="55"/>
      <c r="F132" s="13" t="s">
        <v>12</v>
      </c>
      <c r="G132" s="33">
        <f>A13+((E130-A13)*2)</f>
        <v>27161</v>
      </c>
    </row>
    <row r="133" spans="1:7" ht="12.75">
      <c r="A133" s="16" t="s">
        <v>18</v>
      </c>
      <c r="B133" s="31">
        <f>A13+((E130-A13)/3)</f>
        <v>24653.5</v>
      </c>
      <c r="C133" s="55"/>
      <c r="D133" s="24"/>
      <c r="E133" s="55"/>
      <c r="F133" s="13" t="s">
        <v>24</v>
      </c>
      <c r="G133" s="33">
        <f>A13+((E130-A13)*3)</f>
        <v>28665.5</v>
      </c>
    </row>
    <row r="134" spans="1:7" ht="12.75">
      <c r="A134" s="17" t="s">
        <v>11</v>
      </c>
      <c r="B134" s="31">
        <f>A13+((E130-A13)/4)</f>
        <v>24528.125</v>
      </c>
      <c r="C134" s="55"/>
      <c r="D134" s="24"/>
      <c r="E134" s="55"/>
      <c r="F134" s="13" t="s">
        <v>25</v>
      </c>
      <c r="G134" s="33">
        <f>A13+((E130-A13)*4)</f>
        <v>30170</v>
      </c>
    </row>
    <row r="135" spans="1:7" ht="12.75">
      <c r="A135" s="17" t="s">
        <v>14</v>
      </c>
      <c r="B135" s="31">
        <f>A13+((E130-A13)/5)</f>
        <v>24452.9</v>
      </c>
      <c r="C135" s="55"/>
      <c r="D135" s="24"/>
      <c r="E135" s="55"/>
      <c r="F135" s="13" t="s">
        <v>26</v>
      </c>
      <c r="G135" s="33">
        <f>A13+((E130-A13)*5)</f>
        <v>31674.5</v>
      </c>
    </row>
    <row r="136" spans="1:7" ht="12.75">
      <c r="A136" s="17" t="s">
        <v>19</v>
      </c>
      <c r="B136" s="31">
        <f>A13+((E130-A13)/6)</f>
        <v>24402.75</v>
      </c>
      <c r="C136" s="55"/>
      <c r="D136" s="24"/>
      <c r="E136" s="55"/>
      <c r="F136" s="13" t="s">
        <v>27</v>
      </c>
      <c r="G136" s="33">
        <f>A13+((E130-A13)*6)</f>
        <v>33179</v>
      </c>
    </row>
    <row r="137" spans="1:7" ht="12.75">
      <c r="A137" s="17" t="s">
        <v>20</v>
      </c>
      <c r="B137" s="31">
        <f>A13+((E130-A13)/7)</f>
        <v>24366.928571428572</v>
      </c>
      <c r="C137" s="55"/>
      <c r="D137" s="24"/>
      <c r="E137" s="55"/>
      <c r="F137" s="13" t="s">
        <v>28</v>
      </c>
      <c r="G137" s="33">
        <f>A13+((E130-A13)*7)</f>
        <v>34683.5</v>
      </c>
    </row>
    <row r="138" spans="1:7" ht="12.75">
      <c r="A138" s="16" t="s">
        <v>13</v>
      </c>
      <c r="B138" s="31">
        <f>A13+((E130-A13)/8)</f>
        <v>24340.0625</v>
      </c>
      <c r="C138" s="55"/>
      <c r="D138" s="24"/>
      <c r="E138" s="55"/>
      <c r="F138" s="13" t="s">
        <v>29</v>
      </c>
      <c r="G138" s="30" t="s">
        <v>38</v>
      </c>
    </row>
    <row r="139" spans="1:7" ht="12.75">
      <c r="A139" s="16" t="s">
        <v>21</v>
      </c>
      <c r="B139" s="31">
        <f>A13+((E130-A13)/9)</f>
        <v>24319.166666666668</v>
      </c>
      <c r="C139" s="55"/>
      <c r="D139" s="24"/>
      <c r="E139" s="55"/>
      <c r="F139" s="13" t="s">
        <v>30</v>
      </c>
      <c r="G139" s="33">
        <f>A13+((E130-A13)*9)</f>
        <v>37692.5</v>
      </c>
    </row>
    <row r="140" spans="1:7" ht="12.75">
      <c r="A140" s="16" t="s">
        <v>59</v>
      </c>
      <c r="B140" s="31">
        <f>A13+((E130-A13)/10)</f>
        <v>24302.45</v>
      </c>
      <c r="C140" s="55"/>
      <c r="D140" s="24"/>
      <c r="E140" s="55"/>
      <c r="F140" s="13" t="s">
        <v>65</v>
      </c>
      <c r="G140" s="33">
        <f>A13+((E130-A13)*10)</f>
        <v>39197</v>
      </c>
    </row>
    <row r="141" spans="1:7" ht="12.75">
      <c r="A141" s="16" t="s">
        <v>60</v>
      </c>
      <c r="B141" s="31">
        <f>A13+((E130-A13)/11)</f>
        <v>24288.772727272728</v>
      </c>
      <c r="C141" s="55"/>
      <c r="D141" s="24"/>
      <c r="E141" s="55"/>
      <c r="F141" s="13" t="s">
        <v>66</v>
      </c>
      <c r="G141" s="33">
        <f>A13+((E130-A13)*11)</f>
        <v>40701.5</v>
      </c>
    </row>
    <row r="142" spans="1:7" ht="12.75">
      <c r="A142" s="16" t="s">
        <v>61</v>
      </c>
      <c r="B142" s="31">
        <f>A13+((E130-A13)/12)</f>
        <v>24277.375</v>
      </c>
      <c r="C142" s="55"/>
      <c r="D142" s="24"/>
      <c r="E142" s="55"/>
      <c r="F142" s="13" t="s">
        <v>67</v>
      </c>
      <c r="G142" s="33">
        <f>A13+((E130-A13)*12)</f>
        <v>42206</v>
      </c>
    </row>
    <row r="143" spans="1:7" ht="12.75">
      <c r="A143" s="16" t="s">
        <v>62</v>
      </c>
      <c r="B143" s="31">
        <f>A13+((E130-A13)/13)</f>
        <v>24267.73076923077</v>
      </c>
      <c r="C143" s="55"/>
      <c r="D143" s="24"/>
      <c r="E143" s="55"/>
      <c r="F143" s="13" t="s">
        <v>68</v>
      </c>
      <c r="G143" s="33">
        <f>A13+((E130-A13)*13)</f>
        <v>43710.5</v>
      </c>
    </row>
    <row r="144" spans="1:7" ht="12.75">
      <c r="A144" s="16" t="s">
        <v>63</v>
      </c>
      <c r="B144" s="31">
        <f>A13+((E130-A13)/14)</f>
        <v>24259.464285714286</v>
      </c>
      <c r="C144" s="55"/>
      <c r="D144" s="24"/>
      <c r="E144" s="55"/>
      <c r="F144" s="13" t="s">
        <v>69</v>
      </c>
      <c r="G144" s="33">
        <f>A13+((E130-A13)*14)</f>
        <v>45215</v>
      </c>
    </row>
    <row r="145" spans="1:7" ht="12.75">
      <c r="A145" s="16" t="s">
        <v>64</v>
      </c>
      <c r="B145" s="31">
        <f>A13+((E130-A13)/15)</f>
        <v>24252.3</v>
      </c>
      <c r="C145" s="55"/>
      <c r="D145" s="24"/>
      <c r="E145" s="55"/>
      <c r="F145" s="13" t="s">
        <v>70</v>
      </c>
      <c r="G145" s="33">
        <f>A13+((E130-A13)*15)</f>
        <v>46719.5</v>
      </c>
    </row>
    <row r="146" spans="1:7" ht="12.75">
      <c r="A146" s="16" t="s">
        <v>22</v>
      </c>
      <c r="B146" s="31">
        <f>A13+((E130-A13)/16)</f>
        <v>24246.03125</v>
      </c>
      <c r="C146" s="55"/>
      <c r="D146" s="24"/>
      <c r="E146" s="55"/>
      <c r="F146" s="13" t="s">
        <v>49</v>
      </c>
      <c r="G146" s="33">
        <f>A13+((E130-A13)*16)</f>
        <v>48224</v>
      </c>
    </row>
    <row r="147" spans="1:7" ht="13.5" thickBot="1">
      <c r="A147" s="18" t="s">
        <v>23</v>
      </c>
      <c r="B147" s="32">
        <f>A13+((E130-A13)/32)</f>
        <v>24199.015625</v>
      </c>
      <c r="C147" s="56"/>
      <c r="D147" s="25"/>
      <c r="E147" s="56"/>
      <c r="F147" s="19"/>
      <c r="G147" s="20"/>
    </row>
    <row r="148" spans="1:7" ht="13.5" thickBot="1">
      <c r="A148" s="49" t="s">
        <v>31</v>
      </c>
      <c r="B148" s="118"/>
      <c r="C148" s="118"/>
      <c r="D148" s="118"/>
      <c r="E148" s="118"/>
      <c r="F148" s="118"/>
      <c r="G148" s="119"/>
    </row>
    <row r="149" spans="1:7" ht="12.75">
      <c r="A149" s="50"/>
      <c r="B149" s="120"/>
      <c r="C149" s="120"/>
      <c r="D149" s="120"/>
      <c r="E149" s="120"/>
      <c r="F149" s="120"/>
      <c r="G149" s="121"/>
    </row>
    <row r="150" spans="1:7" ht="13.5" thickBot="1">
      <c r="A150" s="51"/>
      <c r="B150" s="122"/>
      <c r="C150" s="122"/>
      <c r="D150" s="122"/>
      <c r="E150" s="122"/>
      <c r="F150" s="122"/>
      <c r="G150" s="123"/>
    </row>
    <row r="153" ht="13.5" thickBot="1"/>
    <row r="154" spans="1:7" ht="13.5" thickBot="1">
      <c r="A154" s="7"/>
      <c r="B154" s="9"/>
      <c r="C154" s="75" t="s">
        <v>35</v>
      </c>
      <c r="D154" s="76"/>
      <c r="E154" s="39">
        <f>A13+((E13-A13)/9)</f>
        <v>25489.333333333332</v>
      </c>
      <c r="F154" s="7"/>
      <c r="G154" s="9"/>
    </row>
    <row r="155" spans="1:7" ht="13.5" thickBot="1">
      <c r="A155" s="77" t="s">
        <v>9</v>
      </c>
      <c r="B155" s="78"/>
      <c r="C155" s="79"/>
      <c r="D155" s="80"/>
      <c r="E155" s="81"/>
      <c r="F155" s="78" t="s">
        <v>9</v>
      </c>
      <c r="G155" s="82"/>
    </row>
    <row r="156" spans="1:7" ht="12.75">
      <c r="A156" s="14" t="s">
        <v>10</v>
      </c>
      <c r="B156" s="31">
        <f>A13+((E154-A13)/2)</f>
        <v>24820.666666666664</v>
      </c>
      <c r="C156" s="55"/>
      <c r="D156" s="24"/>
      <c r="E156" s="55"/>
      <c r="F156" s="13" t="s">
        <v>12</v>
      </c>
      <c r="G156" s="33">
        <f>A13+((E154-A13)*2)</f>
        <v>26826.666666666664</v>
      </c>
    </row>
    <row r="157" spans="1:7" ht="12.75">
      <c r="A157" s="16" t="s">
        <v>18</v>
      </c>
      <c r="B157" s="31">
        <f>A13+((E154-A13)/3)</f>
        <v>24597.777777777777</v>
      </c>
      <c r="C157" s="55"/>
      <c r="D157" s="24"/>
      <c r="E157" s="55"/>
      <c r="F157" s="13" t="s">
        <v>24</v>
      </c>
      <c r="G157" s="33">
        <f>A13+((E154-A13)*3)</f>
        <v>28163.999999999996</v>
      </c>
    </row>
    <row r="158" spans="1:7" ht="12.75">
      <c r="A158" s="17" t="s">
        <v>11</v>
      </c>
      <c r="B158" s="31">
        <f>A13+((E154-A13)/4)</f>
        <v>24486.333333333332</v>
      </c>
      <c r="C158" s="55"/>
      <c r="D158" s="24"/>
      <c r="E158" s="55"/>
      <c r="F158" s="13" t="s">
        <v>25</v>
      </c>
      <c r="G158" s="33">
        <f>A13+((E154-A13)*4)</f>
        <v>29501.33333333333</v>
      </c>
    </row>
    <row r="159" spans="1:7" ht="12.75">
      <c r="A159" s="17" t="s">
        <v>14</v>
      </c>
      <c r="B159" s="31">
        <f>A13+((E154-A13)/5)</f>
        <v>24419.466666666667</v>
      </c>
      <c r="C159" s="55"/>
      <c r="D159" s="24"/>
      <c r="E159" s="55"/>
      <c r="F159" s="13" t="s">
        <v>26</v>
      </c>
      <c r="G159" s="33">
        <f>A13+((E154-A13)*5)</f>
        <v>30838.66666666666</v>
      </c>
    </row>
    <row r="160" spans="1:7" ht="12.75">
      <c r="A160" s="17" t="s">
        <v>19</v>
      </c>
      <c r="B160" s="31">
        <f>A13+((E154-A13)/6)</f>
        <v>24374.88888888889</v>
      </c>
      <c r="C160" s="55"/>
      <c r="D160" s="24"/>
      <c r="E160" s="55"/>
      <c r="F160" s="13" t="s">
        <v>27</v>
      </c>
      <c r="G160" s="33">
        <f>A13+((E154-A13)*6)</f>
        <v>32175.999999999993</v>
      </c>
    </row>
    <row r="161" spans="1:7" ht="12.75">
      <c r="A161" s="17" t="s">
        <v>20</v>
      </c>
      <c r="B161" s="31">
        <f>A13+((E154-A13)/7)</f>
        <v>24343.04761904762</v>
      </c>
      <c r="C161" s="55"/>
      <c r="D161" s="24"/>
      <c r="E161" s="55"/>
      <c r="F161" s="13" t="s">
        <v>28</v>
      </c>
      <c r="G161" s="33">
        <f>A13+((E154-A13)*7)</f>
        <v>33513.33333333333</v>
      </c>
    </row>
    <row r="162" spans="1:7" ht="12.75">
      <c r="A162" s="16" t="s">
        <v>13</v>
      </c>
      <c r="B162" s="31">
        <f>A13+((E154-A13)/8)</f>
        <v>24319.166666666668</v>
      </c>
      <c r="C162" s="55"/>
      <c r="D162" s="24"/>
      <c r="E162" s="55"/>
      <c r="F162" s="13" t="s">
        <v>29</v>
      </c>
      <c r="G162" s="33">
        <f>A13+((E154-A13)*8)</f>
        <v>34850.66666666666</v>
      </c>
    </row>
    <row r="163" spans="1:7" ht="12.75">
      <c r="A163" s="16" t="s">
        <v>21</v>
      </c>
      <c r="B163" s="31">
        <f>A13+((E154-A13)/9)</f>
        <v>24300.59259259259</v>
      </c>
      <c r="C163" s="55"/>
      <c r="D163" s="24"/>
      <c r="E163" s="55"/>
      <c r="F163" s="13" t="s">
        <v>30</v>
      </c>
      <c r="G163" s="30" t="s">
        <v>38</v>
      </c>
    </row>
    <row r="164" spans="1:7" ht="12.75">
      <c r="A164" s="16" t="s">
        <v>59</v>
      </c>
      <c r="B164" s="31">
        <f>A13+((E154-A13)/10)</f>
        <v>24285.733333333334</v>
      </c>
      <c r="C164" s="55"/>
      <c r="D164" s="24"/>
      <c r="E164" s="55"/>
      <c r="F164" s="13" t="s">
        <v>65</v>
      </c>
      <c r="G164" s="33">
        <f>A13+((E154-A13)*10)</f>
        <v>37525.33333333332</v>
      </c>
    </row>
    <row r="165" spans="1:7" ht="12.75">
      <c r="A165" s="16" t="s">
        <v>60</v>
      </c>
      <c r="B165" s="31">
        <f>A13+((E154-A13)/11)</f>
        <v>24273.575757575756</v>
      </c>
      <c r="C165" s="55"/>
      <c r="D165" s="24"/>
      <c r="E165" s="55"/>
      <c r="F165" s="13" t="s">
        <v>66</v>
      </c>
      <c r="G165" s="33">
        <f>131+((E154-A13)*11)</f>
        <v>14841.666666666653</v>
      </c>
    </row>
    <row r="166" spans="1:7" ht="12.75">
      <c r="A166" s="16" t="s">
        <v>61</v>
      </c>
      <c r="B166" s="31">
        <f>A13+((E154-A13)/12)</f>
        <v>24263.444444444445</v>
      </c>
      <c r="C166" s="55"/>
      <c r="D166" s="24"/>
      <c r="E166" s="55"/>
      <c r="F166" s="13" t="s">
        <v>67</v>
      </c>
      <c r="G166" s="33">
        <f>A13+((E154-A13)*12)</f>
        <v>40199.999999999985</v>
      </c>
    </row>
    <row r="167" spans="1:7" ht="12.75">
      <c r="A167" s="16" t="s">
        <v>62</v>
      </c>
      <c r="B167" s="31">
        <f>A13+((E154-A13)/13)</f>
        <v>24254.871794871793</v>
      </c>
      <c r="C167" s="55"/>
      <c r="D167" s="24"/>
      <c r="E167" s="55"/>
      <c r="F167" s="13" t="s">
        <v>68</v>
      </c>
      <c r="G167" s="33">
        <f>A13+((E154-A13)*13)</f>
        <v>41537.333333333314</v>
      </c>
    </row>
    <row r="168" spans="1:7" ht="12.75">
      <c r="A168" s="16" t="s">
        <v>63</v>
      </c>
      <c r="B168" s="31">
        <f>A13+((E154-A13)/14)</f>
        <v>24247.52380952381</v>
      </c>
      <c r="C168" s="55"/>
      <c r="D168" s="24"/>
      <c r="E168" s="55"/>
      <c r="F168" s="13" t="s">
        <v>69</v>
      </c>
      <c r="G168" s="33">
        <f>A13+((E154-A13)*14)</f>
        <v>42874.66666666665</v>
      </c>
    </row>
    <row r="169" spans="1:7" ht="12.75">
      <c r="A169" s="16" t="s">
        <v>64</v>
      </c>
      <c r="B169" s="31">
        <f>A13+((E154-A13)/15)</f>
        <v>24241.155555555557</v>
      </c>
      <c r="C169" s="55"/>
      <c r="D169" s="24"/>
      <c r="E169" s="55"/>
      <c r="F169" s="13" t="s">
        <v>70</v>
      </c>
      <c r="G169" s="33">
        <f>A13+((E154-A13)*15)</f>
        <v>44211.999999999985</v>
      </c>
    </row>
    <row r="170" spans="1:7" ht="12.75">
      <c r="A170" s="16" t="s">
        <v>22</v>
      </c>
      <c r="B170" s="31">
        <f>A13+((E154-A13)/16)</f>
        <v>24235.583333333332</v>
      </c>
      <c r="C170" s="55"/>
      <c r="D170" s="24"/>
      <c r="E170" s="55"/>
      <c r="F170" s="13" t="s">
        <v>49</v>
      </c>
      <c r="G170" s="33">
        <f>A13+((E154-A13)*16)</f>
        <v>45549.333333333314</v>
      </c>
    </row>
    <row r="171" spans="1:7" ht="13.5" thickBot="1">
      <c r="A171" s="18" t="s">
        <v>23</v>
      </c>
      <c r="B171" s="32">
        <f>A13+((E154-A13)/32)</f>
        <v>24193.791666666668</v>
      </c>
      <c r="C171" s="56"/>
      <c r="D171" s="25"/>
      <c r="E171" s="56"/>
      <c r="F171" s="19"/>
      <c r="G171" s="20"/>
    </row>
    <row r="172" spans="1:7" ht="13.5" thickBot="1">
      <c r="A172" s="7"/>
      <c r="B172" s="9"/>
      <c r="C172" s="75" t="s">
        <v>52</v>
      </c>
      <c r="D172" s="76"/>
      <c r="E172" s="39">
        <f>A13+((E13-A13)/10)</f>
        <v>25355.6</v>
      </c>
      <c r="F172" s="7"/>
      <c r="G172" s="9"/>
    </row>
    <row r="173" spans="1:7" ht="13.5" thickBot="1">
      <c r="A173" s="77" t="s">
        <v>9</v>
      </c>
      <c r="B173" s="78"/>
      <c r="C173" s="79"/>
      <c r="D173" s="80"/>
      <c r="E173" s="81"/>
      <c r="F173" s="78" t="s">
        <v>9</v>
      </c>
      <c r="G173" s="82"/>
    </row>
    <row r="174" spans="1:7" ht="12.75">
      <c r="A174" s="14" t="s">
        <v>10</v>
      </c>
      <c r="B174" s="31">
        <f>A13+((E172-A13)/2)</f>
        <v>24753.8</v>
      </c>
      <c r="C174" s="55"/>
      <c r="D174" s="24"/>
      <c r="E174" s="55"/>
      <c r="F174" s="13" t="s">
        <v>12</v>
      </c>
      <c r="G174" s="33">
        <f>A13+((E172-A13)*2)</f>
        <v>26559.199999999997</v>
      </c>
    </row>
    <row r="175" spans="1:7" ht="12.75">
      <c r="A175" s="16" t="s">
        <v>18</v>
      </c>
      <c r="B175" s="31">
        <f>A13+((E172-A13)/3)</f>
        <v>24553.2</v>
      </c>
      <c r="C175" s="55"/>
      <c r="D175" s="24"/>
      <c r="E175" s="55"/>
      <c r="F175" s="13" t="s">
        <v>24</v>
      </c>
      <c r="G175" s="33">
        <f>A13+((E172-A13)*3)</f>
        <v>27762.799999999996</v>
      </c>
    </row>
    <row r="176" spans="1:7" ht="12.75">
      <c r="A176" s="17" t="s">
        <v>11</v>
      </c>
      <c r="B176" s="31">
        <f>A13+((E172-A13)/4)</f>
        <v>24452.9</v>
      </c>
      <c r="C176" s="55"/>
      <c r="D176" s="24"/>
      <c r="E176" s="55"/>
      <c r="F176" s="13" t="s">
        <v>25</v>
      </c>
      <c r="G176" s="33">
        <f>A13+((E172-A13)*4)</f>
        <v>28966.399999999994</v>
      </c>
    </row>
    <row r="177" spans="1:7" ht="12.75">
      <c r="A177" s="17" t="s">
        <v>14</v>
      </c>
      <c r="B177" s="31">
        <f>A13+((E172-A13)/5)</f>
        <v>24392.72</v>
      </c>
      <c r="C177" s="55"/>
      <c r="D177" s="24"/>
      <c r="E177" s="55"/>
      <c r="F177" s="13" t="s">
        <v>26</v>
      </c>
      <c r="G177" s="33">
        <f>A13+((E172-A13)*5)</f>
        <v>30169.999999999993</v>
      </c>
    </row>
    <row r="178" spans="1:7" ht="12.75">
      <c r="A178" s="17" t="s">
        <v>19</v>
      </c>
      <c r="B178" s="31">
        <f>A13+((E172-A13)/6)</f>
        <v>24352.6</v>
      </c>
      <c r="C178" s="55"/>
      <c r="D178" s="24"/>
      <c r="E178" s="55"/>
      <c r="F178" s="13" t="s">
        <v>27</v>
      </c>
      <c r="G178" s="33">
        <f>A13+((E172-A13)*6)</f>
        <v>31373.59999999999</v>
      </c>
    </row>
    <row r="179" spans="1:7" ht="12.75">
      <c r="A179" s="17" t="s">
        <v>20</v>
      </c>
      <c r="B179" s="31">
        <f>A13+((E172-A13)/7)</f>
        <v>24323.942857142858</v>
      </c>
      <c r="C179" s="55"/>
      <c r="D179" s="24"/>
      <c r="E179" s="55"/>
      <c r="F179" s="13" t="s">
        <v>28</v>
      </c>
      <c r="G179" s="33">
        <f>A13+((E172-A13)*7)</f>
        <v>32577.19999999999</v>
      </c>
    </row>
    <row r="180" spans="1:7" ht="12.75">
      <c r="A180" s="16" t="s">
        <v>13</v>
      </c>
      <c r="B180" s="31">
        <f>A13+((E172-A13)/8)</f>
        <v>24302.45</v>
      </c>
      <c r="C180" s="55"/>
      <c r="D180" s="24"/>
      <c r="E180" s="55"/>
      <c r="F180" s="13" t="s">
        <v>29</v>
      </c>
      <c r="G180" s="33">
        <f>A13+((E172-A13)*8)</f>
        <v>33780.79999999999</v>
      </c>
    </row>
    <row r="181" spans="1:7" ht="12.75">
      <c r="A181" s="16" t="s">
        <v>21</v>
      </c>
      <c r="B181" s="31">
        <f>A13+((E172-A13)/9)</f>
        <v>24285.733333333334</v>
      </c>
      <c r="C181" s="55"/>
      <c r="D181" s="24"/>
      <c r="E181" s="55"/>
      <c r="F181" s="13" t="s">
        <v>30</v>
      </c>
      <c r="G181" s="33">
        <f>A13+((E172-A13)*9)</f>
        <v>34984.39999999999</v>
      </c>
    </row>
    <row r="182" spans="1:7" ht="12.75">
      <c r="A182" s="16" t="s">
        <v>59</v>
      </c>
      <c r="B182" s="31">
        <f>A13+((E172-A13)/10)</f>
        <v>24272.36</v>
      </c>
      <c r="C182" s="55"/>
      <c r="D182" s="24"/>
      <c r="E182" s="55"/>
      <c r="F182" s="13" t="s">
        <v>65</v>
      </c>
      <c r="G182" s="33" t="s">
        <v>38</v>
      </c>
    </row>
    <row r="183" spans="1:7" ht="12.75">
      <c r="A183" s="16" t="s">
        <v>60</v>
      </c>
      <c r="B183" s="31">
        <f>A13+((E172-A13)/11)</f>
        <v>24261.418181818182</v>
      </c>
      <c r="C183" s="55"/>
      <c r="D183" s="24"/>
      <c r="E183" s="55"/>
      <c r="F183" s="13" t="s">
        <v>66</v>
      </c>
      <c r="G183" s="33">
        <f>A13+((E172-A13)*11)</f>
        <v>37391.599999999984</v>
      </c>
    </row>
    <row r="184" spans="1:7" ht="12.75">
      <c r="A184" s="16" t="s">
        <v>61</v>
      </c>
      <c r="B184" s="31">
        <f>A13+((E172-A13)/12)</f>
        <v>24252.3</v>
      </c>
      <c r="C184" s="55"/>
      <c r="D184" s="24"/>
      <c r="E184" s="55"/>
      <c r="F184" s="13" t="s">
        <v>67</v>
      </c>
      <c r="G184" s="33">
        <f>A13+((E172-A13)*12)</f>
        <v>38595.19999999998</v>
      </c>
    </row>
    <row r="185" spans="1:7" ht="12.75">
      <c r="A185" s="16" t="s">
        <v>62</v>
      </c>
      <c r="B185" s="31">
        <f>A13+((E172-A13)/13)</f>
        <v>24244.584615384614</v>
      </c>
      <c r="C185" s="55"/>
      <c r="D185" s="24"/>
      <c r="E185" s="55"/>
      <c r="F185" s="13" t="s">
        <v>68</v>
      </c>
      <c r="G185" s="33">
        <f>A13+((E172-A13)*13)</f>
        <v>39798.79999999998</v>
      </c>
    </row>
    <row r="186" spans="1:7" ht="12.75">
      <c r="A186" s="16" t="s">
        <v>63</v>
      </c>
      <c r="B186" s="31">
        <f>A13+((E172-A13)/14)</f>
        <v>24237.97142857143</v>
      </c>
      <c r="C186" s="55"/>
      <c r="D186" s="24"/>
      <c r="E186" s="55"/>
      <c r="F186" s="13" t="s">
        <v>69</v>
      </c>
      <c r="G186" s="33">
        <f>A13+((E172-A13)*14)</f>
        <v>41002.39999999998</v>
      </c>
    </row>
    <row r="187" spans="1:7" ht="12.75">
      <c r="A187" s="16" t="s">
        <v>64</v>
      </c>
      <c r="B187" s="31">
        <f>A13+((E172-A13)/15)</f>
        <v>24232.24</v>
      </c>
      <c r="C187" s="55"/>
      <c r="D187" s="24"/>
      <c r="E187" s="55"/>
      <c r="F187" s="13" t="s">
        <v>70</v>
      </c>
      <c r="G187" s="33">
        <f>A13+((E172-A13)*15)</f>
        <v>42205.99999999998</v>
      </c>
    </row>
    <row r="188" spans="1:7" ht="12.75">
      <c r="A188" s="16" t="s">
        <v>22</v>
      </c>
      <c r="B188" s="31">
        <f>A13+((E172-A13)/16)</f>
        <v>24227.225</v>
      </c>
      <c r="C188" s="55"/>
      <c r="D188" s="24"/>
      <c r="E188" s="55"/>
      <c r="F188" s="13" t="s">
        <v>49</v>
      </c>
      <c r="G188" s="33">
        <f>A13+((E172-A13)*16)</f>
        <v>43409.59999999998</v>
      </c>
    </row>
    <row r="189" spans="1:7" ht="13.5" thickBot="1">
      <c r="A189" s="18" t="s">
        <v>23</v>
      </c>
      <c r="B189" s="32">
        <f>A13+((E172-A13)/32)</f>
        <v>24189.6125</v>
      </c>
      <c r="C189" s="56"/>
      <c r="D189" s="25"/>
      <c r="E189" s="56"/>
      <c r="F189" s="19"/>
      <c r="G189" s="33"/>
    </row>
    <row r="190" spans="1:7" ht="13.5" thickBot="1">
      <c r="A190" s="7"/>
      <c r="B190" s="9"/>
      <c r="C190" s="75" t="s">
        <v>53</v>
      </c>
      <c r="D190" s="76"/>
      <c r="E190" s="39">
        <f>A13+((E13-A13)/11)</f>
        <v>25246.18181818182</v>
      </c>
      <c r="F190" s="7"/>
      <c r="G190" s="9"/>
    </row>
    <row r="191" spans="1:7" ht="13.5" thickBot="1">
      <c r="A191" s="77" t="s">
        <v>9</v>
      </c>
      <c r="B191" s="78"/>
      <c r="C191" s="79"/>
      <c r="D191" s="80"/>
      <c r="E191" s="81"/>
      <c r="F191" s="78" t="s">
        <v>9</v>
      </c>
      <c r="G191" s="82"/>
    </row>
    <row r="192" spans="1:7" ht="12.75">
      <c r="A192" s="14" t="s">
        <v>10</v>
      </c>
      <c r="B192" s="31">
        <f>A13+((E190-A13)/2)</f>
        <v>24699.09090909091</v>
      </c>
      <c r="C192" s="55"/>
      <c r="D192" s="24"/>
      <c r="E192" s="55"/>
      <c r="F192" s="13" t="s">
        <v>12</v>
      </c>
      <c r="G192" s="33">
        <f>A13+((E190-A13)*2)</f>
        <v>26340.36363636364</v>
      </c>
    </row>
    <row r="193" spans="1:7" ht="12.75">
      <c r="A193" s="16" t="s">
        <v>18</v>
      </c>
      <c r="B193" s="31">
        <f>A13+((E190-A13)/3)</f>
        <v>24516.727272727272</v>
      </c>
      <c r="C193" s="55"/>
      <c r="D193" s="24"/>
      <c r="E193" s="55"/>
      <c r="F193" s="13" t="s">
        <v>24</v>
      </c>
      <c r="G193" s="33">
        <f>A13+((E190-A13)*3)</f>
        <v>27434.54545454546</v>
      </c>
    </row>
    <row r="194" spans="1:7" ht="12.75">
      <c r="A194" s="17" t="s">
        <v>11</v>
      </c>
      <c r="B194" s="31">
        <f>A13+((E190-A13)/4)</f>
        <v>24425.545454545456</v>
      </c>
      <c r="C194" s="55"/>
      <c r="D194" s="24"/>
      <c r="E194" s="55"/>
      <c r="F194" s="13" t="s">
        <v>25</v>
      </c>
      <c r="G194" s="33">
        <f>A13+((E190-A13)*4)</f>
        <v>28528.72727272728</v>
      </c>
    </row>
    <row r="195" spans="1:7" ht="12.75">
      <c r="A195" s="17" t="s">
        <v>14</v>
      </c>
      <c r="B195" s="31">
        <f>A13+((E190-A13)/5)</f>
        <v>24370.836363636365</v>
      </c>
      <c r="C195" s="55"/>
      <c r="D195" s="24"/>
      <c r="E195" s="55"/>
      <c r="F195" s="13" t="s">
        <v>26</v>
      </c>
      <c r="G195" s="33">
        <f>A13+((E190-A13)*5)</f>
        <v>29622.9090909091</v>
      </c>
    </row>
    <row r="196" spans="1:7" ht="12.75">
      <c r="A196" s="17" t="s">
        <v>19</v>
      </c>
      <c r="B196" s="31">
        <f>A13+((E190-A13)/6)</f>
        <v>24334.363636363636</v>
      </c>
      <c r="C196" s="55"/>
      <c r="D196" s="24"/>
      <c r="E196" s="55"/>
      <c r="F196" s="13" t="s">
        <v>27</v>
      </c>
      <c r="G196" s="33">
        <f>A13+((E190-A13)*6)</f>
        <v>30717.09090909092</v>
      </c>
    </row>
    <row r="197" spans="1:7" ht="12.75">
      <c r="A197" s="17" t="s">
        <v>20</v>
      </c>
      <c r="B197" s="31">
        <f>A13+((E190-A13)/7)</f>
        <v>24308.31168831169</v>
      </c>
      <c r="C197" s="55"/>
      <c r="D197" s="24"/>
      <c r="E197" s="55"/>
      <c r="F197" s="13" t="s">
        <v>28</v>
      </c>
      <c r="G197" s="33">
        <f>A13+((E190-A13)*7)</f>
        <v>31811.27272727274</v>
      </c>
    </row>
    <row r="198" spans="1:7" ht="12.75">
      <c r="A198" s="16" t="s">
        <v>13</v>
      </c>
      <c r="B198" s="31">
        <f>A13+((E190-A13)/8)</f>
        <v>24288.772727272728</v>
      </c>
      <c r="C198" s="55"/>
      <c r="D198" s="24"/>
      <c r="E198" s="55"/>
      <c r="F198" s="13" t="s">
        <v>29</v>
      </c>
      <c r="G198" s="33">
        <f>A13+((E190-A13)*8)</f>
        <v>32905.45454545456</v>
      </c>
    </row>
    <row r="199" spans="1:7" ht="12.75">
      <c r="A199" s="16" t="s">
        <v>21</v>
      </c>
      <c r="B199" s="31">
        <f>A13+((E190-A13)/9)</f>
        <v>24273.575757575756</v>
      </c>
      <c r="C199" s="55"/>
      <c r="D199" s="24"/>
      <c r="E199" s="55"/>
      <c r="F199" s="13" t="s">
        <v>30</v>
      </c>
      <c r="G199" s="33">
        <f>A13+((E190-A13)*9)</f>
        <v>33999.63636363638</v>
      </c>
    </row>
    <row r="200" spans="1:7" ht="12.75">
      <c r="A200" s="16" t="s">
        <v>59</v>
      </c>
      <c r="B200" s="31">
        <f>A13+((E190-A13)/10)</f>
        <v>24261.418181818182</v>
      </c>
      <c r="C200" s="55"/>
      <c r="D200" s="24"/>
      <c r="E200" s="55"/>
      <c r="F200" s="13" t="s">
        <v>65</v>
      </c>
      <c r="G200" s="33">
        <f>A13+((E190-A13)*10)</f>
        <v>35093.8181818182</v>
      </c>
    </row>
    <row r="201" spans="1:7" ht="12.75">
      <c r="A201" s="16" t="s">
        <v>60</v>
      </c>
      <c r="B201" s="31">
        <f>A13+((E190-A13)/11)</f>
        <v>24251.471074380166</v>
      </c>
      <c r="C201" s="55"/>
      <c r="D201" s="24"/>
      <c r="E201" s="55"/>
      <c r="F201" s="13" t="s">
        <v>66</v>
      </c>
      <c r="G201" s="33" t="s">
        <v>38</v>
      </c>
    </row>
    <row r="202" spans="1:7" ht="12.75">
      <c r="A202" s="16" t="s">
        <v>61</v>
      </c>
      <c r="B202" s="31">
        <f>A13+((E190-A13)/12)</f>
        <v>24243.18181818182</v>
      </c>
      <c r="C202" s="55"/>
      <c r="D202" s="24"/>
      <c r="E202" s="55"/>
      <c r="F202" s="13" t="s">
        <v>67</v>
      </c>
      <c r="G202" s="33">
        <f>A13+((E190-A13)*12)</f>
        <v>37282.18181818184</v>
      </c>
    </row>
    <row r="203" spans="1:7" ht="12.75">
      <c r="A203" s="16" t="s">
        <v>62</v>
      </c>
      <c r="B203" s="31">
        <f>A13+((E190-A13)/13)</f>
        <v>24236.167832167834</v>
      </c>
      <c r="C203" s="55"/>
      <c r="D203" s="24"/>
      <c r="E203" s="55"/>
      <c r="F203" s="13" t="s">
        <v>68</v>
      </c>
      <c r="G203" s="33">
        <f>A13+((E190-A13)*13)</f>
        <v>38376.36363636366</v>
      </c>
    </row>
    <row r="204" spans="1:7" ht="12.75">
      <c r="A204" s="16" t="s">
        <v>63</v>
      </c>
      <c r="B204" s="31">
        <f>A13+((E190-A13)/14)</f>
        <v>24230.155844155845</v>
      </c>
      <c r="C204" s="55"/>
      <c r="D204" s="24"/>
      <c r="E204" s="55"/>
      <c r="F204" s="13" t="s">
        <v>69</v>
      </c>
      <c r="G204" s="33">
        <f>A13+((E190-A13)*14)</f>
        <v>39470.54545454548</v>
      </c>
    </row>
    <row r="205" spans="1:7" ht="12.75">
      <c r="A205" s="16" t="s">
        <v>64</v>
      </c>
      <c r="B205" s="31">
        <f>A13+((E190-A13)/15)</f>
        <v>24224.945454545454</v>
      </c>
      <c r="C205" s="55"/>
      <c r="D205" s="24"/>
      <c r="E205" s="55"/>
      <c r="F205" s="13" t="s">
        <v>70</v>
      </c>
      <c r="G205" s="33">
        <f>A13+((E190-A13)*15)</f>
        <v>40564.727272727294</v>
      </c>
    </row>
    <row r="206" spans="1:7" ht="12.75">
      <c r="A206" s="16" t="s">
        <v>22</v>
      </c>
      <c r="B206" s="31">
        <f>A13+((E190-A13)/16)</f>
        <v>24220.386363636364</v>
      </c>
      <c r="C206" s="55"/>
      <c r="D206" s="24"/>
      <c r="E206" s="55"/>
      <c r="F206" s="13" t="s">
        <v>49</v>
      </c>
      <c r="G206" s="33">
        <f>A13+((E190-A13)*16)</f>
        <v>41658.90909090912</v>
      </c>
    </row>
    <row r="207" spans="1:7" ht="13.5" thickBot="1">
      <c r="A207" s="18" t="s">
        <v>23</v>
      </c>
      <c r="B207" s="32">
        <f>A13+((E190-A13)/32)</f>
        <v>24186.19318181818</v>
      </c>
      <c r="C207" s="56"/>
      <c r="D207" s="25"/>
      <c r="E207" s="56"/>
      <c r="F207" s="19"/>
      <c r="G207" s="33"/>
    </row>
    <row r="208" spans="1:7" ht="13.5" thickBot="1">
      <c r="A208" s="7"/>
      <c r="B208" s="9"/>
      <c r="C208" s="75" t="s">
        <v>54</v>
      </c>
      <c r="D208" s="76"/>
      <c r="E208" s="39">
        <f>A13+((E13-A13)/12)</f>
        <v>25155</v>
      </c>
      <c r="F208" s="7"/>
      <c r="G208" s="9"/>
    </row>
    <row r="209" spans="1:7" ht="13.5" thickBot="1">
      <c r="A209" s="77" t="s">
        <v>9</v>
      </c>
      <c r="B209" s="78"/>
      <c r="C209" s="79"/>
      <c r="D209" s="80"/>
      <c r="E209" s="81"/>
      <c r="F209" s="78" t="s">
        <v>9</v>
      </c>
      <c r="G209" s="82"/>
    </row>
    <row r="210" spans="1:7" ht="12.75">
      <c r="A210" s="14" t="s">
        <v>10</v>
      </c>
      <c r="B210" s="31">
        <f>A13+((E208-A13)/2)</f>
        <v>24653.5</v>
      </c>
      <c r="C210" s="55"/>
      <c r="D210" s="24"/>
      <c r="E210" s="55"/>
      <c r="F210" s="13" t="s">
        <v>12</v>
      </c>
      <c r="G210" s="33">
        <f>A13+((E208-A13)*2)</f>
        <v>26158</v>
      </c>
    </row>
    <row r="211" spans="1:7" ht="12.75">
      <c r="A211" s="16" t="s">
        <v>18</v>
      </c>
      <c r="B211" s="31">
        <f>A13+((E208-A13)/3)</f>
        <v>24486.333333333332</v>
      </c>
      <c r="C211" s="55"/>
      <c r="D211" s="24"/>
      <c r="E211" s="55"/>
      <c r="F211" s="13" t="s">
        <v>24</v>
      </c>
      <c r="G211" s="33">
        <f>A13+((E208-A13)*3)</f>
        <v>27161</v>
      </c>
    </row>
    <row r="212" spans="1:7" ht="12.75">
      <c r="A212" s="17" t="s">
        <v>11</v>
      </c>
      <c r="B212" s="31">
        <f>A13+((E208-A13)/4)</f>
        <v>24402.75</v>
      </c>
      <c r="C212" s="55"/>
      <c r="D212" s="24"/>
      <c r="E212" s="55"/>
      <c r="F212" s="13" t="s">
        <v>25</v>
      </c>
      <c r="G212" s="33">
        <f>A13+((E208-A13)*4)</f>
        <v>28164</v>
      </c>
    </row>
    <row r="213" spans="1:7" ht="12.75">
      <c r="A213" s="17" t="s">
        <v>14</v>
      </c>
      <c r="B213" s="31">
        <f>A13+((E208-A13)/5)</f>
        <v>24352.6</v>
      </c>
      <c r="C213" s="55"/>
      <c r="D213" s="24"/>
      <c r="E213" s="55"/>
      <c r="F213" s="13" t="s">
        <v>26</v>
      </c>
      <c r="G213" s="33">
        <f>A13+((E208-A13)*5)</f>
        <v>29167</v>
      </c>
    </row>
    <row r="214" spans="1:7" ht="12.75">
      <c r="A214" s="17" t="s">
        <v>19</v>
      </c>
      <c r="B214" s="31">
        <f>A13+((E208-A13)/6)</f>
        <v>24319.166666666668</v>
      </c>
      <c r="C214" s="55"/>
      <c r="D214" s="24"/>
      <c r="E214" s="55"/>
      <c r="F214" s="13" t="s">
        <v>27</v>
      </c>
      <c r="G214" s="33">
        <f>A13+((E208-A13)*6)</f>
        <v>30170</v>
      </c>
    </row>
    <row r="215" spans="1:7" ht="12.75">
      <c r="A215" s="17" t="s">
        <v>20</v>
      </c>
      <c r="B215" s="31">
        <f>A13+((E208-A13)/7)</f>
        <v>24295.285714285714</v>
      </c>
      <c r="C215" s="55"/>
      <c r="D215" s="24"/>
      <c r="E215" s="55"/>
      <c r="F215" s="13" t="s">
        <v>28</v>
      </c>
      <c r="G215" s="33">
        <f>A13+((E208-A13)*7)</f>
        <v>31173</v>
      </c>
    </row>
    <row r="216" spans="1:7" ht="12.75">
      <c r="A216" s="16" t="s">
        <v>13</v>
      </c>
      <c r="B216" s="31">
        <f>A13+((E208-A13)/8)</f>
        <v>24277.375</v>
      </c>
      <c r="C216" s="55"/>
      <c r="D216" s="24"/>
      <c r="E216" s="55"/>
      <c r="F216" s="13" t="s">
        <v>29</v>
      </c>
      <c r="G216" s="33">
        <f>A13+((E208-A13)*8)</f>
        <v>32176</v>
      </c>
    </row>
    <row r="217" spans="1:7" ht="12.75">
      <c r="A217" s="16" t="s">
        <v>21</v>
      </c>
      <c r="B217" s="31">
        <f>A13+((E208-A13)/9)</f>
        <v>24263.444444444445</v>
      </c>
      <c r="C217" s="55"/>
      <c r="D217" s="24"/>
      <c r="E217" s="55"/>
      <c r="F217" s="13" t="s">
        <v>30</v>
      </c>
      <c r="G217" s="33">
        <f>A13+((E208-A13)*9)</f>
        <v>33179</v>
      </c>
    </row>
    <row r="218" spans="1:7" ht="12.75">
      <c r="A218" s="16" t="s">
        <v>59</v>
      </c>
      <c r="B218" s="31">
        <f>A13+((E208-A13)/10)</f>
        <v>24252.3</v>
      </c>
      <c r="C218" s="55"/>
      <c r="D218" s="24"/>
      <c r="E218" s="55"/>
      <c r="F218" s="13" t="s">
        <v>65</v>
      </c>
      <c r="G218" s="33">
        <f>A13+((E208-A13)*10)</f>
        <v>34182</v>
      </c>
    </row>
    <row r="219" spans="1:7" ht="12.75">
      <c r="A219" s="16" t="s">
        <v>60</v>
      </c>
      <c r="B219" s="31">
        <f>A13+((E208-A13)/11)</f>
        <v>24243.18181818182</v>
      </c>
      <c r="C219" s="55"/>
      <c r="D219" s="24"/>
      <c r="E219" s="55"/>
      <c r="F219" s="13" t="s">
        <v>66</v>
      </c>
      <c r="G219" s="33">
        <f>A13+((E208-A13)*11)</f>
        <v>35185</v>
      </c>
    </row>
    <row r="220" spans="1:7" ht="12.75">
      <c r="A220" s="16" t="s">
        <v>61</v>
      </c>
      <c r="B220" s="31">
        <f>A13+((E208-A13)/12)</f>
        <v>24235.583333333332</v>
      </c>
      <c r="C220" s="55"/>
      <c r="D220" s="24"/>
      <c r="E220" s="55"/>
      <c r="F220" s="13" t="s">
        <v>67</v>
      </c>
      <c r="G220" s="33" t="s">
        <v>38</v>
      </c>
    </row>
    <row r="221" spans="1:7" ht="12.75">
      <c r="A221" s="16" t="s">
        <v>62</v>
      </c>
      <c r="B221" s="31">
        <f>A13+((E208-A13)/13)</f>
        <v>24229.153846153848</v>
      </c>
      <c r="C221" s="55"/>
      <c r="D221" s="24"/>
      <c r="E221" s="55"/>
      <c r="F221" s="13" t="s">
        <v>68</v>
      </c>
      <c r="G221" s="33">
        <f>A13+((E208-A13)*13)</f>
        <v>37191</v>
      </c>
    </row>
    <row r="222" spans="1:7" ht="12.75">
      <c r="A222" s="16" t="s">
        <v>63</v>
      </c>
      <c r="B222" s="31">
        <f>A13+((E208-A13)/14)</f>
        <v>24223.64285714286</v>
      </c>
      <c r="C222" s="55"/>
      <c r="D222" s="24"/>
      <c r="E222" s="55"/>
      <c r="F222" s="13" t="s">
        <v>69</v>
      </c>
      <c r="G222" s="33">
        <f>A13+((E208-A13)*14)</f>
        <v>38194</v>
      </c>
    </row>
    <row r="223" spans="1:7" ht="12.75">
      <c r="A223" s="16" t="s">
        <v>64</v>
      </c>
      <c r="B223" s="31">
        <f>A13+((E208-A13)/15)</f>
        <v>24218.866666666665</v>
      </c>
      <c r="C223" s="55"/>
      <c r="D223" s="24"/>
      <c r="E223" s="55"/>
      <c r="F223" s="13" t="s">
        <v>70</v>
      </c>
      <c r="G223" s="33">
        <f>A13+((E208-A13)*15)</f>
        <v>39197</v>
      </c>
    </row>
    <row r="224" spans="1:7" ht="12.75">
      <c r="A224" s="16" t="s">
        <v>22</v>
      </c>
      <c r="B224" s="31">
        <f>A13+((E208-A13)/16)</f>
        <v>24214.6875</v>
      </c>
      <c r="C224" s="55"/>
      <c r="D224" s="24"/>
      <c r="E224" s="55"/>
      <c r="F224" s="13" t="s">
        <v>49</v>
      </c>
      <c r="G224" s="33">
        <f>A13+((E208-A13)*16)</f>
        <v>40200</v>
      </c>
    </row>
    <row r="225" spans="1:7" ht="13.5" thickBot="1">
      <c r="A225" s="18" t="s">
        <v>23</v>
      </c>
      <c r="B225" s="32">
        <f>A13+((E208-A13)/32)</f>
        <v>24183.34375</v>
      </c>
      <c r="C225" s="56"/>
      <c r="D225" s="25"/>
      <c r="E225" s="56"/>
      <c r="F225" s="19"/>
      <c r="G225" s="20"/>
    </row>
    <row r="231" ht="13.5" thickBot="1"/>
    <row r="232" spans="1:7" ht="13.5" thickBot="1">
      <c r="A232" s="7"/>
      <c r="B232" s="9"/>
      <c r="C232" s="75" t="s">
        <v>55</v>
      </c>
      <c r="D232" s="76"/>
      <c r="E232" s="39">
        <f>A13+((E13-A13)/13)</f>
        <v>25077.846153846152</v>
      </c>
      <c r="F232" s="7"/>
      <c r="G232" s="9"/>
    </row>
    <row r="233" spans="1:7" ht="13.5" thickBot="1">
      <c r="A233" s="77" t="s">
        <v>9</v>
      </c>
      <c r="B233" s="78"/>
      <c r="C233" s="79"/>
      <c r="D233" s="80"/>
      <c r="E233" s="81"/>
      <c r="F233" s="78" t="s">
        <v>9</v>
      </c>
      <c r="G233" s="82"/>
    </row>
    <row r="234" spans="1:7" ht="12.75">
      <c r="A234" s="14" t="s">
        <v>10</v>
      </c>
      <c r="B234" s="31">
        <f>A13+((E232-A13)/2)</f>
        <v>24614.923076923078</v>
      </c>
      <c r="C234" s="55"/>
      <c r="D234" s="24"/>
      <c r="E234" s="55"/>
      <c r="F234" s="13" t="s">
        <v>12</v>
      </c>
      <c r="G234" s="33">
        <f>A13+((E232-A705)*2)</f>
        <v>74307.69230769231</v>
      </c>
    </row>
    <row r="235" spans="1:7" ht="12.75">
      <c r="A235" s="16" t="s">
        <v>18</v>
      </c>
      <c r="B235" s="31">
        <f>A13+((E232-A13)/3)</f>
        <v>24460.615384615383</v>
      </c>
      <c r="C235" s="55"/>
      <c r="D235" s="24"/>
      <c r="E235" s="55"/>
      <c r="F235" s="13" t="s">
        <v>24</v>
      </c>
      <c r="G235" s="33">
        <f>A13+((E232-A13)*3)</f>
        <v>26929.538461538457</v>
      </c>
    </row>
    <row r="236" spans="1:7" ht="12.75">
      <c r="A236" s="17" t="s">
        <v>11</v>
      </c>
      <c r="B236" s="31">
        <f>A13+((E232-A13)/4)</f>
        <v>24383.46153846154</v>
      </c>
      <c r="C236" s="55"/>
      <c r="D236" s="24"/>
      <c r="E236" s="55"/>
      <c r="F236" s="13" t="s">
        <v>25</v>
      </c>
      <c r="G236" s="33">
        <f>A13+((E232-A13)*4)</f>
        <v>27855.38461538461</v>
      </c>
    </row>
    <row r="237" spans="1:7" ht="12.75">
      <c r="A237" s="17" t="s">
        <v>14</v>
      </c>
      <c r="B237" s="31">
        <f>A13+((E232-A13)/5)</f>
        <v>24337.169230769232</v>
      </c>
      <c r="C237" s="55"/>
      <c r="D237" s="24"/>
      <c r="E237" s="55"/>
      <c r="F237" s="13" t="s">
        <v>26</v>
      </c>
      <c r="G237" s="33">
        <f>A13+((E232-A13)*5)</f>
        <v>28781.230769230762</v>
      </c>
    </row>
    <row r="238" spans="1:7" ht="12.75">
      <c r="A238" s="17" t="s">
        <v>19</v>
      </c>
      <c r="B238" s="31">
        <f>A13+((E232-A13)/6)</f>
        <v>24306.30769230769</v>
      </c>
      <c r="C238" s="55"/>
      <c r="D238" s="24"/>
      <c r="E238" s="55"/>
      <c r="F238" s="13" t="s">
        <v>27</v>
      </c>
      <c r="G238" s="33">
        <f>A13+((E232-A13)*6)</f>
        <v>29707.076923076915</v>
      </c>
    </row>
    <row r="239" spans="1:7" ht="12.75">
      <c r="A239" s="17" t="s">
        <v>20</v>
      </c>
      <c r="B239" s="31">
        <f>A13+((E232-A13)/7)</f>
        <v>24284.263736263736</v>
      </c>
      <c r="C239" s="55"/>
      <c r="D239" s="24"/>
      <c r="E239" s="55"/>
      <c r="F239" s="13" t="s">
        <v>28</v>
      </c>
      <c r="G239" s="33">
        <f>A13+((E232-A13)*7)</f>
        <v>30632.923076923067</v>
      </c>
    </row>
    <row r="240" spans="1:7" ht="12.75">
      <c r="A240" s="16" t="s">
        <v>13</v>
      </c>
      <c r="B240" s="31">
        <f>A13+((E232-A13)/8)</f>
        <v>24267.73076923077</v>
      </c>
      <c r="C240" s="55"/>
      <c r="D240" s="24"/>
      <c r="E240" s="55"/>
      <c r="F240" s="13" t="s">
        <v>29</v>
      </c>
      <c r="G240" s="33">
        <f>A13+((E232-A13)*8)</f>
        <v>31558.76923076922</v>
      </c>
    </row>
    <row r="241" spans="1:7" ht="12.75">
      <c r="A241" s="16" t="s">
        <v>21</v>
      </c>
      <c r="B241" s="31">
        <f>A13+((E232-A13)/9)</f>
        <v>24254.871794871793</v>
      </c>
      <c r="C241" s="55"/>
      <c r="D241" s="24"/>
      <c r="E241" s="55"/>
      <c r="F241" s="13" t="s">
        <v>30</v>
      </c>
      <c r="G241" s="37">
        <f>A13+((E232-A13)*9)</f>
        <v>32484.615384615372</v>
      </c>
    </row>
    <row r="242" spans="1:7" ht="12.75">
      <c r="A242" s="16" t="s">
        <v>59</v>
      </c>
      <c r="B242" s="31">
        <f>A13+((E232-A13)/10)</f>
        <v>24244.584615384614</v>
      </c>
      <c r="C242" s="55"/>
      <c r="D242" s="24"/>
      <c r="E242" s="55"/>
      <c r="F242" s="13" t="s">
        <v>65</v>
      </c>
      <c r="G242" s="33">
        <f>A13+((E232-A13)*10)</f>
        <v>33410.461538461524</v>
      </c>
    </row>
    <row r="243" spans="1:7" ht="12.75">
      <c r="A243" s="16" t="s">
        <v>60</v>
      </c>
      <c r="B243" s="31">
        <f>A13+((E232-A13)/11)</f>
        <v>24236.167832167834</v>
      </c>
      <c r="C243" s="55"/>
      <c r="D243" s="24"/>
      <c r="E243" s="55"/>
      <c r="F243" s="13" t="s">
        <v>66</v>
      </c>
      <c r="G243" s="33">
        <f>A13+((E232-A13)*11)</f>
        <v>34336.30769230767</v>
      </c>
    </row>
    <row r="244" spans="1:7" ht="12.75">
      <c r="A244" s="16" t="s">
        <v>61</v>
      </c>
      <c r="B244" s="31">
        <f>A13+((E232-A13)/12)</f>
        <v>24229.153846153848</v>
      </c>
      <c r="C244" s="55"/>
      <c r="D244" s="24"/>
      <c r="E244" s="55"/>
      <c r="F244" s="13" t="s">
        <v>67</v>
      </c>
      <c r="G244" s="33">
        <f>A13+((E232-A13)*12)</f>
        <v>35262.15384615383</v>
      </c>
    </row>
    <row r="245" spans="1:7" ht="12.75">
      <c r="A245" s="16" t="s">
        <v>62</v>
      </c>
      <c r="B245" s="31">
        <f>A13+((E232-A13)/13)</f>
        <v>24223.21893491124</v>
      </c>
      <c r="C245" s="55"/>
      <c r="D245" s="24"/>
      <c r="E245" s="55"/>
      <c r="F245" s="13" t="s">
        <v>68</v>
      </c>
      <c r="G245" s="33" t="s">
        <v>38</v>
      </c>
    </row>
    <row r="246" spans="1:7" ht="12.75">
      <c r="A246" s="16" t="s">
        <v>63</v>
      </c>
      <c r="B246" s="31">
        <f>A13+((E232-A13)/14)</f>
        <v>24218.131868131866</v>
      </c>
      <c r="C246" s="55"/>
      <c r="D246" s="24"/>
      <c r="E246" s="55"/>
      <c r="F246" s="13" t="s">
        <v>69</v>
      </c>
      <c r="G246" s="33">
        <f>A13+((E232-A13)*14)</f>
        <v>37113.846153846134</v>
      </c>
    </row>
    <row r="247" spans="1:7" ht="12.75">
      <c r="A247" s="16" t="s">
        <v>64</v>
      </c>
      <c r="B247" s="31">
        <f>A13+((E232-A13)/15)</f>
        <v>24213.723076923077</v>
      </c>
      <c r="C247" s="55"/>
      <c r="D247" s="24"/>
      <c r="E247" s="55"/>
      <c r="F247" s="13" t="s">
        <v>70</v>
      </c>
      <c r="G247" s="33">
        <f>A13+((E232-A13)*15)</f>
        <v>38039.69230769228</v>
      </c>
    </row>
    <row r="248" spans="1:7" ht="12.75">
      <c r="A248" s="16" t="s">
        <v>22</v>
      </c>
      <c r="B248" s="31">
        <f>A13+((E232-A13)/16)</f>
        <v>24209.865384615383</v>
      </c>
      <c r="C248" s="55"/>
      <c r="D248" s="24"/>
      <c r="E248" s="55"/>
      <c r="F248" s="13" t="s">
        <v>49</v>
      </c>
      <c r="G248" s="33">
        <f>A13+((E232-A13)*16)</f>
        <v>38965.53846153844</v>
      </c>
    </row>
    <row r="249" spans="1:7" ht="13.5" thickBot="1">
      <c r="A249" s="18" t="s">
        <v>23</v>
      </c>
      <c r="B249" s="32">
        <f>A13+((E232-A13)/32)</f>
        <v>24180.93269230769</v>
      </c>
      <c r="C249" s="56"/>
      <c r="D249" s="25"/>
      <c r="E249" s="56"/>
      <c r="F249" s="19"/>
      <c r="G249" s="20"/>
    </row>
    <row r="250" spans="1:7" ht="13.5" thickBot="1">
      <c r="A250" s="7"/>
      <c r="B250" s="9"/>
      <c r="C250" s="75" t="s">
        <v>56</v>
      </c>
      <c r="D250" s="76"/>
      <c r="E250" s="39">
        <f>A13+((E13-A13)/14)</f>
        <v>25011.714285714286</v>
      </c>
      <c r="F250" s="7"/>
      <c r="G250" s="9"/>
    </row>
    <row r="251" spans="1:7" ht="13.5" thickBot="1">
      <c r="A251" s="77" t="s">
        <v>9</v>
      </c>
      <c r="B251" s="78"/>
      <c r="C251" s="79"/>
      <c r="D251" s="80"/>
      <c r="E251" s="81"/>
      <c r="F251" s="78" t="s">
        <v>9</v>
      </c>
      <c r="G251" s="82"/>
    </row>
    <row r="252" spans="1:7" ht="12.75">
      <c r="A252" s="14" t="s">
        <v>10</v>
      </c>
      <c r="B252" s="31">
        <f>A13+((E250-A13)/2)</f>
        <v>24581.857142857145</v>
      </c>
      <c r="C252" s="55"/>
      <c r="D252" s="24"/>
      <c r="E252" s="55"/>
      <c r="F252" s="13" t="s">
        <v>12</v>
      </c>
      <c r="G252" s="33">
        <f>A13+((E250-A13)*2)</f>
        <v>25871.428571428572</v>
      </c>
    </row>
    <row r="253" spans="1:7" ht="12.75">
      <c r="A253" s="16" t="s">
        <v>18</v>
      </c>
      <c r="B253" s="31">
        <f>A13+((E250-A13)/3)</f>
        <v>24438.571428571428</v>
      </c>
      <c r="C253" s="55"/>
      <c r="D253" s="24"/>
      <c r="E253" s="55"/>
      <c r="F253" s="13" t="s">
        <v>24</v>
      </c>
      <c r="G253" s="33">
        <f>A13+((E250-A13)*3)</f>
        <v>26731.14285714286</v>
      </c>
    </row>
    <row r="254" spans="1:7" ht="12.75">
      <c r="A254" s="17" t="s">
        <v>11</v>
      </c>
      <c r="B254" s="31">
        <f>A13+((E250-A13)/4)</f>
        <v>24366.928571428572</v>
      </c>
      <c r="C254" s="55"/>
      <c r="D254" s="24"/>
      <c r="E254" s="55"/>
      <c r="F254" s="13" t="s">
        <v>25</v>
      </c>
      <c r="G254" s="33">
        <f>A13+((E250-A13)*4)</f>
        <v>27590.857142857145</v>
      </c>
    </row>
    <row r="255" spans="1:7" ht="12.75">
      <c r="A255" s="17" t="s">
        <v>14</v>
      </c>
      <c r="B255" s="31">
        <f>A13+((E250-A13)/5)</f>
        <v>24323.942857142858</v>
      </c>
      <c r="C255" s="55"/>
      <c r="D255" s="24"/>
      <c r="E255" s="55"/>
      <c r="F255" s="13" t="s">
        <v>26</v>
      </c>
      <c r="G255" s="33">
        <f>A13+((E250-A13)*5)</f>
        <v>28450.57142857143</v>
      </c>
    </row>
    <row r="256" spans="1:7" ht="12.75">
      <c r="A256" s="17" t="s">
        <v>19</v>
      </c>
      <c r="B256" s="31">
        <f>A13+((E250-A13)/6)</f>
        <v>24295.285714285714</v>
      </c>
      <c r="C256" s="55"/>
      <c r="D256" s="24"/>
      <c r="E256" s="55"/>
      <c r="F256" s="13" t="s">
        <v>27</v>
      </c>
      <c r="G256" s="33">
        <f>A13+((E250-A13)*6)</f>
        <v>29310.285714285717</v>
      </c>
    </row>
    <row r="257" spans="1:7" ht="12.75">
      <c r="A257" s="17" t="s">
        <v>20</v>
      </c>
      <c r="B257" s="31">
        <f>A13+((E250-A13)/7)</f>
        <v>24274.816326530614</v>
      </c>
      <c r="C257" s="55"/>
      <c r="D257" s="24"/>
      <c r="E257" s="55"/>
      <c r="F257" s="13" t="s">
        <v>28</v>
      </c>
      <c r="G257" s="33">
        <f>A13+((E250-A13)*7)</f>
        <v>30170.000000000004</v>
      </c>
    </row>
    <row r="258" spans="1:7" ht="12.75">
      <c r="A258" s="16" t="s">
        <v>13</v>
      </c>
      <c r="B258" s="31">
        <f>A13+((E250-A13)/8)</f>
        <v>24259.464285714286</v>
      </c>
      <c r="C258" s="55"/>
      <c r="D258" s="24"/>
      <c r="E258" s="55"/>
      <c r="F258" s="13" t="s">
        <v>29</v>
      </c>
      <c r="G258" s="33">
        <f>A13+((E250-A13)*8)</f>
        <v>31029.71428571429</v>
      </c>
    </row>
    <row r="259" spans="1:7" ht="12.75">
      <c r="A259" s="16" t="s">
        <v>21</v>
      </c>
      <c r="B259" s="31">
        <f>A13+((E250-A13)/9)</f>
        <v>24247.52380952381</v>
      </c>
      <c r="C259" s="55"/>
      <c r="D259" s="24"/>
      <c r="E259" s="55"/>
      <c r="F259" s="13" t="s">
        <v>30</v>
      </c>
      <c r="G259" s="33">
        <f>A13+((E250-A13)*9)</f>
        <v>31889.428571428576</v>
      </c>
    </row>
    <row r="260" spans="1:7" ht="12.75">
      <c r="A260" s="16" t="s">
        <v>59</v>
      </c>
      <c r="B260" s="31">
        <f>A13+((E250-A13)/10)</f>
        <v>24237.97142857143</v>
      </c>
      <c r="C260" s="55"/>
      <c r="D260" s="24"/>
      <c r="E260" s="55"/>
      <c r="F260" s="13" t="s">
        <v>65</v>
      </c>
      <c r="G260" s="33">
        <f>A13+((E250-A13)*10)</f>
        <v>32749.142857142862</v>
      </c>
    </row>
    <row r="261" spans="1:7" ht="12.75">
      <c r="A261" s="16" t="s">
        <v>60</v>
      </c>
      <c r="B261" s="31">
        <f>A13+((E250-A13)/11)</f>
        <v>24230.155844155845</v>
      </c>
      <c r="C261" s="55"/>
      <c r="D261" s="24"/>
      <c r="E261" s="55"/>
      <c r="F261" s="13" t="s">
        <v>66</v>
      </c>
      <c r="G261" s="33">
        <f>A13+((E250-A13)*11)</f>
        <v>33608.857142857145</v>
      </c>
    </row>
    <row r="262" spans="1:7" ht="12.75">
      <c r="A262" s="16" t="s">
        <v>61</v>
      </c>
      <c r="B262" s="31">
        <f>A13+((E250-A13)/12)</f>
        <v>24223.64285714286</v>
      </c>
      <c r="C262" s="55"/>
      <c r="D262" s="24"/>
      <c r="E262" s="55"/>
      <c r="F262" s="13" t="s">
        <v>67</v>
      </c>
      <c r="G262" s="33">
        <f>A13+((E250-A13)*12)</f>
        <v>34468.571428571435</v>
      </c>
    </row>
    <row r="263" spans="1:7" ht="12.75">
      <c r="A263" s="16" t="s">
        <v>62</v>
      </c>
      <c r="B263" s="31">
        <f>A13+((E250-A13)/13)</f>
        <v>24218.13186813187</v>
      </c>
      <c r="C263" s="55"/>
      <c r="D263" s="24"/>
      <c r="E263" s="55"/>
      <c r="F263" s="13" t="s">
        <v>68</v>
      </c>
      <c r="G263" s="33">
        <f>A13+((E250-A13)*13)</f>
        <v>35328.285714285725</v>
      </c>
    </row>
    <row r="264" spans="1:7" ht="12.75">
      <c r="A264" s="16" t="s">
        <v>63</v>
      </c>
      <c r="B264" s="31">
        <f>A13+((E250-A13)/14)</f>
        <v>24213.408163265307</v>
      </c>
      <c r="C264" s="55"/>
      <c r="D264" s="24"/>
      <c r="E264" s="55"/>
      <c r="F264" s="13" t="s">
        <v>69</v>
      </c>
      <c r="G264" s="33" t="s">
        <v>38</v>
      </c>
    </row>
    <row r="265" spans="1:7" ht="12.75">
      <c r="A265" s="16" t="s">
        <v>64</v>
      </c>
      <c r="B265" s="31">
        <f>A13+((E250-A13)/15)</f>
        <v>24209.314285714285</v>
      </c>
      <c r="C265" s="55"/>
      <c r="D265" s="24"/>
      <c r="E265" s="55"/>
      <c r="F265" s="13" t="s">
        <v>70</v>
      </c>
      <c r="G265" s="33">
        <f>A13+((E250-A13)*15)</f>
        <v>37047.71428571429</v>
      </c>
    </row>
    <row r="266" spans="1:7" ht="12.75">
      <c r="A266" s="16" t="s">
        <v>22</v>
      </c>
      <c r="B266" s="31">
        <f>A13+((E250-A13)/16)</f>
        <v>24205.73214285714</v>
      </c>
      <c r="C266" s="55"/>
      <c r="D266" s="24"/>
      <c r="E266" s="55"/>
      <c r="F266" s="13" t="s">
        <v>49</v>
      </c>
      <c r="G266" s="33">
        <f>A13+((E250-A13)*16)</f>
        <v>37907.42857142858</v>
      </c>
    </row>
    <row r="267" spans="1:7" ht="13.5" thickBot="1">
      <c r="A267" s="18" t="s">
        <v>23</v>
      </c>
      <c r="B267" s="32">
        <f>A13+((E250-A13)/32)</f>
        <v>24178.866071428572</v>
      </c>
      <c r="C267" s="56"/>
      <c r="D267" s="25"/>
      <c r="E267" s="56"/>
      <c r="F267" s="19"/>
      <c r="G267" s="20"/>
    </row>
    <row r="268" spans="1:7" ht="13.5" thickBot="1">
      <c r="A268" s="7"/>
      <c r="B268" s="9"/>
      <c r="C268" s="75" t="s">
        <v>57</v>
      </c>
      <c r="D268" s="76"/>
      <c r="E268" s="39">
        <f>A13+((E13-A13)/15)</f>
        <v>24954.4</v>
      </c>
      <c r="F268" s="7"/>
      <c r="G268" s="9"/>
    </row>
    <row r="269" spans="1:7" ht="13.5" thickBot="1">
      <c r="A269" s="77" t="s">
        <v>9</v>
      </c>
      <c r="B269" s="78"/>
      <c r="C269" s="79"/>
      <c r="D269" s="80"/>
      <c r="E269" s="81"/>
      <c r="F269" s="78" t="s">
        <v>9</v>
      </c>
      <c r="G269" s="82"/>
    </row>
    <row r="270" spans="1:7" ht="12.75">
      <c r="A270" s="14" t="s">
        <v>10</v>
      </c>
      <c r="B270" s="31">
        <f>A13+((E268-A13)/2)</f>
        <v>24553.2</v>
      </c>
      <c r="C270" s="55"/>
      <c r="D270" s="24"/>
      <c r="E270" s="55"/>
      <c r="F270" s="13" t="s">
        <v>12</v>
      </c>
      <c r="G270" s="33">
        <f>A13+((E268-A13)*2)</f>
        <v>25756.800000000003</v>
      </c>
    </row>
    <row r="271" spans="1:7" ht="12.75">
      <c r="A271" s="16" t="s">
        <v>18</v>
      </c>
      <c r="B271" s="31">
        <f>A13+((E268-A13)/3)</f>
        <v>24419.466666666667</v>
      </c>
      <c r="C271" s="55"/>
      <c r="D271" s="24"/>
      <c r="E271" s="55"/>
      <c r="F271" s="13" t="s">
        <v>24</v>
      </c>
      <c r="G271" s="33">
        <f>A13+((E268-A13)*3)</f>
        <v>26559.200000000004</v>
      </c>
    </row>
    <row r="272" spans="1:7" ht="12.75">
      <c r="A272" s="17" t="s">
        <v>11</v>
      </c>
      <c r="B272" s="31">
        <f>A13+((E268-A13)/4)</f>
        <v>24352.6</v>
      </c>
      <c r="C272" s="55"/>
      <c r="D272" s="24"/>
      <c r="E272" s="55"/>
      <c r="F272" s="13" t="s">
        <v>25</v>
      </c>
      <c r="G272" s="33">
        <f>A13+((E268-A13)*4)</f>
        <v>27361.600000000006</v>
      </c>
    </row>
    <row r="273" spans="1:7" ht="12.75">
      <c r="A273" s="17" t="s">
        <v>14</v>
      </c>
      <c r="B273" s="31">
        <f>A13+((E268-A13)/5)</f>
        <v>24312.48</v>
      </c>
      <c r="C273" s="55"/>
      <c r="D273" s="24"/>
      <c r="E273" s="55"/>
      <c r="F273" s="13" t="s">
        <v>26</v>
      </c>
      <c r="G273" s="33">
        <f>A13+((E268-A13)*5)</f>
        <v>28164.000000000007</v>
      </c>
    </row>
    <row r="274" spans="1:7" ht="12.75">
      <c r="A274" s="17" t="s">
        <v>19</v>
      </c>
      <c r="B274" s="31">
        <f>A13+((E268-A13)/6)</f>
        <v>24285.733333333334</v>
      </c>
      <c r="C274" s="55"/>
      <c r="D274" s="24"/>
      <c r="E274" s="55"/>
      <c r="F274" s="13" t="s">
        <v>27</v>
      </c>
      <c r="G274" s="33">
        <f>A13+((E268-A13)*6)</f>
        <v>28966.40000000001</v>
      </c>
    </row>
    <row r="275" spans="1:7" ht="12.75">
      <c r="A275" s="17" t="s">
        <v>20</v>
      </c>
      <c r="B275" s="31">
        <f>A13+((E268-A13)/7)</f>
        <v>24266.628571428573</v>
      </c>
      <c r="C275" s="55"/>
      <c r="D275" s="24"/>
      <c r="E275" s="55"/>
      <c r="F275" s="13" t="s">
        <v>28</v>
      </c>
      <c r="G275" s="33">
        <f>A13+((E268-A13)*7)</f>
        <v>29768.80000000001</v>
      </c>
    </row>
    <row r="276" spans="1:7" ht="12.75">
      <c r="A276" s="16" t="s">
        <v>13</v>
      </c>
      <c r="B276" s="31">
        <f>A13+((E268-A13)/8)</f>
        <v>24252.3</v>
      </c>
      <c r="C276" s="55"/>
      <c r="D276" s="24"/>
      <c r="E276" s="55"/>
      <c r="F276" s="13" t="s">
        <v>29</v>
      </c>
      <c r="G276" s="33">
        <f>A13+((E268-A13)*8)</f>
        <v>30571.20000000001</v>
      </c>
    </row>
    <row r="277" spans="1:7" ht="12.75">
      <c r="A277" s="16" t="s">
        <v>21</v>
      </c>
      <c r="B277" s="31">
        <f>A13+((E268-A13)/9)</f>
        <v>24241.155555555557</v>
      </c>
      <c r="C277" s="55"/>
      <c r="D277" s="24"/>
      <c r="E277" s="55"/>
      <c r="F277" s="13" t="s">
        <v>30</v>
      </c>
      <c r="G277" s="33">
        <f>A13+((E268-A13)*9)</f>
        <v>31373.600000000013</v>
      </c>
    </row>
    <row r="278" spans="1:7" ht="12.75">
      <c r="A278" s="16" t="s">
        <v>59</v>
      </c>
      <c r="B278" s="31">
        <f>A13+((E268-A13)/10)</f>
        <v>24232.24</v>
      </c>
      <c r="C278" s="55"/>
      <c r="D278" s="24"/>
      <c r="E278" s="55"/>
      <c r="F278" s="13" t="s">
        <v>65</v>
      </c>
      <c r="G278" s="33">
        <f>A13+((E268-A13)*10)</f>
        <v>32176.000000000015</v>
      </c>
    </row>
    <row r="279" spans="1:7" ht="12.75">
      <c r="A279" s="16" t="s">
        <v>60</v>
      </c>
      <c r="B279" s="31">
        <f>A13+((E268-A13)/11)</f>
        <v>24224.945454545454</v>
      </c>
      <c r="C279" s="55"/>
      <c r="D279" s="24"/>
      <c r="E279" s="55"/>
      <c r="F279" s="13" t="s">
        <v>66</v>
      </c>
      <c r="G279" s="33">
        <f>A13+((E268-A13)*11)</f>
        <v>32978.400000000016</v>
      </c>
    </row>
    <row r="280" spans="1:7" ht="12.75">
      <c r="A280" s="16" t="s">
        <v>61</v>
      </c>
      <c r="B280" s="31">
        <f>A13+((E268-A13)/12)</f>
        <v>24218.86666666667</v>
      </c>
      <c r="C280" s="55"/>
      <c r="D280" s="24"/>
      <c r="E280" s="55"/>
      <c r="F280" s="13" t="s">
        <v>67</v>
      </c>
      <c r="G280" s="33">
        <f>A13+((E268-A13)*12)</f>
        <v>33780.80000000002</v>
      </c>
    </row>
    <row r="281" spans="1:7" ht="12.75">
      <c r="A281" s="16" t="s">
        <v>62</v>
      </c>
      <c r="B281" s="31">
        <f>A13+((E268-A13)/13)</f>
        <v>24213.723076923077</v>
      </c>
      <c r="C281" s="55"/>
      <c r="D281" s="24"/>
      <c r="E281" s="55"/>
      <c r="F281" s="13" t="s">
        <v>68</v>
      </c>
      <c r="G281" s="33">
        <f>A13+((E268-A13)*13)</f>
        <v>34583.20000000002</v>
      </c>
    </row>
    <row r="282" spans="1:7" ht="12.75">
      <c r="A282" s="16" t="s">
        <v>63</v>
      </c>
      <c r="B282" s="31">
        <f>A13+((E268-A13)/14)</f>
        <v>24209.314285714285</v>
      </c>
      <c r="C282" s="55"/>
      <c r="D282" s="24"/>
      <c r="E282" s="55"/>
      <c r="F282" s="13" t="s">
        <v>69</v>
      </c>
      <c r="G282" s="33">
        <f>A13+((E268-A13)*14)</f>
        <v>35385.60000000002</v>
      </c>
    </row>
    <row r="283" spans="1:7" ht="12.75">
      <c r="A283" s="16" t="s">
        <v>64</v>
      </c>
      <c r="B283" s="31">
        <f>A13+((E268-A13)/15)</f>
        <v>24205.493333333332</v>
      </c>
      <c r="C283" s="55"/>
      <c r="D283" s="24"/>
      <c r="E283" s="55"/>
      <c r="F283" s="13" t="s">
        <v>70</v>
      </c>
      <c r="G283" s="33" t="s">
        <v>38</v>
      </c>
    </row>
    <row r="284" spans="1:7" ht="12.75">
      <c r="A284" s="16" t="s">
        <v>22</v>
      </c>
      <c r="B284" s="31">
        <f>A13+((E268-A13)/16)</f>
        <v>24202.15</v>
      </c>
      <c r="C284" s="55"/>
      <c r="D284" s="24"/>
      <c r="E284" s="55"/>
      <c r="F284" s="13" t="s">
        <v>49</v>
      </c>
      <c r="G284" s="33">
        <f>A13+((E268-A13)*16)</f>
        <v>36990.40000000002</v>
      </c>
    </row>
    <row r="285" spans="1:7" ht="13.5" thickBot="1">
      <c r="A285" s="18" t="s">
        <v>23</v>
      </c>
      <c r="B285" s="32">
        <f>A13+((E268-A13)/32)</f>
        <v>24177.075</v>
      </c>
      <c r="C285" s="56"/>
      <c r="D285" s="25"/>
      <c r="E285" s="56"/>
      <c r="F285" s="19"/>
      <c r="G285" s="20"/>
    </row>
    <row r="286" spans="1:7" ht="13.5" thickBot="1">
      <c r="A286" s="7"/>
      <c r="B286" s="9"/>
      <c r="C286" s="75" t="s">
        <v>36</v>
      </c>
      <c r="D286" s="76"/>
      <c r="E286" s="39">
        <f>A13+((E13-A13)/16)</f>
        <v>24904.25</v>
      </c>
      <c r="F286" s="7"/>
      <c r="G286" s="9"/>
    </row>
    <row r="287" spans="1:7" ht="13.5" thickBot="1">
      <c r="A287" s="77" t="s">
        <v>9</v>
      </c>
      <c r="B287" s="78"/>
      <c r="C287" s="79"/>
      <c r="D287" s="80"/>
      <c r="E287" s="81"/>
      <c r="F287" s="78" t="s">
        <v>9</v>
      </c>
      <c r="G287" s="82"/>
    </row>
    <row r="288" spans="1:7" ht="12.75">
      <c r="A288" s="14" t="s">
        <v>10</v>
      </c>
      <c r="B288" s="31">
        <f>A13+((E286-A13)/2)</f>
        <v>24528.125</v>
      </c>
      <c r="C288" s="55"/>
      <c r="D288" s="24"/>
      <c r="E288" s="55"/>
      <c r="F288" s="13" t="s">
        <v>12</v>
      </c>
      <c r="G288" s="33">
        <f>A13+((E286-A13)*2)</f>
        <v>25656.5</v>
      </c>
    </row>
    <row r="289" spans="1:7" ht="12.75">
      <c r="A289" s="16" t="s">
        <v>18</v>
      </c>
      <c r="B289" s="31">
        <f>A13+((E286-A13)/3)</f>
        <v>24402.75</v>
      </c>
      <c r="C289" s="55"/>
      <c r="D289" s="24"/>
      <c r="E289" s="55"/>
      <c r="F289" s="13" t="s">
        <v>24</v>
      </c>
      <c r="G289" s="33">
        <f>A13+((E286-A13)*3)</f>
        <v>26408.75</v>
      </c>
    </row>
    <row r="290" spans="1:7" ht="12.75">
      <c r="A290" s="17" t="s">
        <v>11</v>
      </c>
      <c r="B290" s="31">
        <f>A13+((E286-A13)/4)</f>
        <v>24340.0625</v>
      </c>
      <c r="C290" s="55"/>
      <c r="D290" s="24"/>
      <c r="E290" s="55"/>
      <c r="F290" s="13" t="s">
        <v>25</v>
      </c>
      <c r="G290" s="33">
        <f>A13+((E286-A13)*4)</f>
        <v>27161</v>
      </c>
    </row>
    <row r="291" spans="1:7" ht="12.75">
      <c r="A291" s="17" t="s">
        <v>14</v>
      </c>
      <c r="B291" s="31">
        <f>A13+((E286-A13)/5)</f>
        <v>24302.45</v>
      </c>
      <c r="C291" s="55"/>
      <c r="D291" s="24"/>
      <c r="E291" s="55"/>
      <c r="F291" s="13" t="s">
        <v>26</v>
      </c>
      <c r="G291" s="33">
        <f>A13+((E286-A13)*5)</f>
        <v>27913.25</v>
      </c>
    </row>
    <row r="292" spans="1:7" ht="12.75">
      <c r="A292" s="17" t="s">
        <v>19</v>
      </c>
      <c r="B292" s="31">
        <f>A13+((E286-A13)/6)</f>
        <v>24277.375</v>
      </c>
      <c r="C292" s="55"/>
      <c r="D292" s="24"/>
      <c r="E292" s="55"/>
      <c r="F292" s="13" t="s">
        <v>27</v>
      </c>
      <c r="G292" s="33">
        <f>A13+((E286-A13)*6)</f>
        <v>28665.5</v>
      </c>
    </row>
    <row r="293" spans="1:7" ht="12.75">
      <c r="A293" s="17" t="s">
        <v>20</v>
      </c>
      <c r="B293" s="31">
        <f>A13+((E286-A13)/7)</f>
        <v>24259.464285714286</v>
      </c>
      <c r="C293" s="55"/>
      <c r="D293" s="24"/>
      <c r="E293" s="55"/>
      <c r="F293" s="13" t="s">
        <v>28</v>
      </c>
      <c r="G293" s="33">
        <f>A13+((E286-A13)*7)</f>
        <v>29417.75</v>
      </c>
    </row>
    <row r="294" spans="1:7" ht="12.75">
      <c r="A294" s="16" t="s">
        <v>13</v>
      </c>
      <c r="B294" s="31">
        <f>A13+((E286-A13)/8)</f>
        <v>24246.03125</v>
      </c>
      <c r="C294" s="55"/>
      <c r="D294" s="24"/>
      <c r="E294" s="55"/>
      <c r="F294" s="13" t="s">
        <v>29</v>
      </c>
      <c r="G294" s="33">
        <f>A13+((E286-A13)*8)</f>
        <v>30170</v>
      </c>
    </row>
    <row r="295" spans="1:7" ht="12.75">
      <c r="A295" s="16" t="s">
        <v>21</v>
      </c>
      <c r="B295" s="31">
        <f>A13+((E286-A13)/9)</f>
        <v>24235.583333333332</v>
      </c>
      <c r="C295" s="55"/>
      <c r="D295" s="24"/>
      <c r="E295" s="55"/>
      <c r="F295" s="13" t="s">
        <v>30</v>
      </c>
      <c r="G295" s="33">
        <f>A13+((E286-A13)*9)</f>
        <v>30922.25</v>
      </c>
    </row>
    <row r="296" spans="1:7" ht="12.75">
      <c r="A296" s="16" t="s">
        <v>59</v>
      </c>
      <c r="B296" s="31">
        <f>A13+((E286-A13)/10)</f>
        <v>24227.225</v>
      </c>
      <c r="C296" s="55"/>
      <c r="D296" s="24"/>
      <c r="E296" s="55"/>
      <c r="F296" s="13" t="s">
        <v>65</v>
      </c>
      <c r="G296" s="33">
        <f>A13+((E286-A13)*10)</f>
        <v>31674.5</v>
      </c>
    </row>
    <row r="297" spans="1:7" ht="12.75">
      <c r="A297" s="16" t="s">
        <v>60</v>
      </c>
      <c r="B297" s="31">
        <f>A13+((E286-A13)/11)</f>
        <v>24220.386363636364</v>
      </c>
      <c r="C297" s="55"/>
      <c r="D297" s="24"/>
      <c r="E297" s="55"/>
      <c r="F297" s="13" t="s">
        <v>66</v>
      </c>
      <c r="G297" s="33">
        <f>A13+((E286-A13)*11)</f>
        <v>32426.75</v>
      </c>
    </row>
    <row r="298" spans="1:7" ht="12.75">
      <c r="A298" s="16" t="s">
        <v>61</v>
      </c>
      <c r="B298" s="31">
        <f>A13+((E286-A13)/12)</f>
        <v>24214.6875</v>
      </c>
      <c r="C298" s="55"/>
      <c r="D298" s="24"/>
      <c r="E298" s="55"/>
      <c r="F298" s="13" t="s">
        <v>67</v>
      </c>
      <c r="G298" s="33">
        <f>A13+((E286-A13)*12)</f>
        <v>33179</v>
      </c>
    </row>
    <row r="299" spans="1:7" ht="12.75">
      <c r="A299" s="16" t="s">
        <v>62</v>
      </c>
      <c r="B299" s="31">
        <f>A13+((E286-A13)/13)</f>
        <v>24209.865384615383</v>
      </c>
      <c r="C299" s="55"/>
      <c r="D299" s="24"/>
      <c r="E299" s="55"/>
      <c r="F299" s="13" t="s">
        <v>68</v>
      </c>
      <c r="G299" s="33">
        <f>A13+((E286-A13)*13)</f>
        <v>33931.25</v>
      </c>
    </row>
    <row r="300" spans="1:7" ht="12.75">
      <c r="A300" s="16" t="s">
        <v>63</v>
      </c>
      <c r="B300" s="31">
        <f>A13+((E286-A13)/14)</f>
        <v>24205.73214285714</v>
      </c>
      <c r="C300" s="55"/>
      <c r="D300" s="24"/>
      <c r="E300" s="55"/>
      <c r="F300" s="13" t="s">
        <v>69</v>
      </c>
      <c r="G300" s="33">
        <f>A13+((E286-A13)*14)</f>
        <v>34683.5</v>
      </c>
    </row>
    <row r="301" spans="1:7" ht="12.75">
      <c r="A301" s="16" t="s">
        <v>64</v>
      </c>
      <c r="B301" s="31">
        <f>A13+((E286-A13)/15)</f>
        <v>24202.15</v>
      </c>
      <c r="C301" s="55"/>
      <c r="D301" s="24"/>
      <c r="E301" s="55"/>
      <c r="F301" s="13" t="s">
        <v>70</v>
      </c>
      <c r="G301" s="33">
        <f>A13+((E286-A13)*15)</f>
        <v>35435.75</v>
      </c>
    </row>
    <row r="302" spans="1:7" ht="12.75">
      <c r="A302" s="16" t="s">
        <v>22</v>
      </c>
      <c r="B302" s="31">
        <f>A13+((E286-A13)/16)</f>
        <v>24199.015625</v>
      </c>
      <c r="C302" s="55"/>
      <c r="D302" s="24"/>
      <c r="E302" s="55"/>
      <c r="F302" s="13" t="s">
        <v>49</v>
      </c>
      <c r="G302" s="33" t="s">
        <v>38</v>
      </c>
    </row>
    <row r="303" spans="1:7" ht="13.5" thickBot="1">
      <c r="A303" s="18" t="s">
        <v>23</v>
      </c>
      <c r="B303" s="32">
        <f>A13+((E286-A13)/32)</f>
        <v>24175.5078125</v>
      </c>
      <c r="C303" s="56"/>
      <c r="D303" s="25"/>
      <c r="E303" s="56"/>
      <c r="F303" s="19"/>
      <c r="G303" s="20"/>
    </row>
    <row r="306" ht="13.5" thickBot="1"/>
    <row r="307" spans="1:7" ht="13.5" thickBot="1">
      <c r="A307" s="7"/>
      <c r="B307" s="9"/>
      <c r="C307" s="75" t="s">
        <v>37</v>
      </c>
      <c r="D307" s="76"/>
      <c r="E307" s="39">
        <f>A13+((E13-A13)/32)</f>
        <v>24528.125</v>
      </c>
      <c r="F307" s="7"/>
      <c r="G307" s="9"/>
    </row>
    <row r="308" spans="1:7" ht="13.5" thickBot="1">
      <c r="A308" s="77" t="s">
        <v>9</v>
      </c>
      <c r="B308" s="78"/>
      <c r="C308" s="79"/>
      <c r="D308" s="80"/>
      <c r="E308" s="81"/>
      <c r="F308" s="78" t="s">
        <v>9</v>
      </c>
      <c r="G308" s="82"/>
    </row>
    <row r="309" spans="1:7" ht="12.75">
      <c r="A309" s="14" t="s">
        <v>10</v>
      </c>
      <c r="B309" s="31">
        <f>A13+((E307-A13)/2)</f>
        <v>24340.0625</v>
      </c>
      <c r="C309" s="55"/>
      <c r="D309" s="24"/>
      <c r="E309" s="55"/>
      <c r="F309" s="13" t="s">
        <v>12</v>
      </c>
      <c r="G309" s="33">
        <f>A13+((E307-A13)*2)</f>
        <v>24904.25</v>
      </c>
    </row>
    <row r="310" spans="1:7" ht="12.75">
      <c r="A310" s="16" t="s">
        <v>18</v>
      </c>
      <c r="B310" s="31">
        <f>A13+((E307-A13)/3)</f>
        <v>24277.375</v>
      </c>
      <c r="C310" s="55"/>
      <c r="D310" s="24"/>
      <c r="E310" s="55"/>
      <c r="F310" s="13" t="s">
        <v>24</v>
      </c>
      <c r="G310" s="33">
        <f>A13+((E307-A13)*3)</f>
        <v>25280.375</v>
      </c>
    </row>
    <row r="311" spans="1:7" ht="12.75">
      <c r="A311" s="17" t="s">
        <v>11</v>
      </c>
      <c r="B311" s="31">
        <f>A13+((E307-A13)/4)</f>
        <v>24246.03125</v>
      </c>
      <c r="C311" s="55"/>
      <c r="D311" s="24"/>
      <c r="E311" s="55"/>
      <c r="F311" s="13" t="s">
        <v>25</v>
      </c>
      <c r="G311" s="33">
        <f>A13+((E307-A13)*4)</f>
        <v>25656.5</v>
      </c>
    </row>
    <row r="312" spans="1:7" ht="12.75">
      <c r="A312" s="17" t="s">
        <v>14</v>
      </c>
      <c r="B312" s="31">
        <f>A13+((E307-A13)/5)</f>
        <v>24227.225</v>
      </c>
      <c r="C312" s="55"/>
      <c r="D312" s="24"/>
      <c r="E312" s="55"/>
      <c r="F312" s="13" t="s">
        <v>26</v>
      </c>
      <c r="G312" s="33">
        <f>A13+((E307-A13)*5)</f>
        <v>26032.625</v>
      </c>
    </row>
    <row r="313" spans="1:7" ht="12.75">
      <c r="A313" s="17" t="s">
        <v>19</v>
      </c>
      <c r="B313" s="31">
        <f>A13+((E307-A13)/6)</f>
        <v>24214.6875</v>
      </c>
      <c r="C313" s="55"/>
      <c r="D313" s="24"/>
      <c r="E313" s="55"/>
      <c r="F313" s="13" t="s">
        <v>27</v>
      </c>
      <c r="G313" s="33">
        <f>A13+((E307-A13)*6)</f>
        <v>26408.75</v>
      </c>
    </row>
    <row r="314" spans="1:7" ht="12.75">
      <c r="A314" s="17" t="s">
        <v>20</v>
      </c>
      <c r="B314" s="31">
        <f>A13+((E307-A13)/7)</f>
        <v>24205.73214285714</v>
      </c>
      <c r="C314" s="55"/>
      <c r="D314" s="24"/>
      <c r="E314" s="55"/>
      <c r="F314" s="13" t="s">
        <v>28</v>
      </c>
      <c r="G314" s="33">
        <f>A13+((E307-A13)*7)</f>
        <v>26784.875</v>
      </c>
    </row>
    <row r="315" spans="1:7" ht="12.75">
      <c r="A315" s="16" t="s">
        <v>13</v>
      </c>
      <c r="B315" s="31">
        <f>A13+((E307-A13)/8)</f>
        <v>24199.015625</v>
      </c>
      <c r="C315" s="55"/>
      <c r="D315" s="24"/>
      <c r="E315" s="55"/>
      <c r="F315" s="13" t="s">
        <v>29</v>
      </c>
      <c r="G315" s="33">
        <f>A13+((E307-A13)*8)</f>
        <v>27161</v>
      </c>
    </row>
    <row r="316" spans="1:7" ht="12.75">
      <c r="A316" s="16" t="s">
        <v>21</v>
      </c>
      <c r="B316" s="31">
        <f>A13+((E307-A13)/9)</f>
        <v>24193.791666666668</v>
      </c>
      <c r="C316" s="55"/>
      <c r="D316" s="24"/>
      <c r="E316" s="55"/>
      <c r="F316" s="13" t="s">
        <v>30</v>
      </c>
      <c r="G316" s="33">
        <f>A13+((E307-A13)*9)</f>
        <v>27537.125</v>
      </c>
    </row>
    <row r="317" spans="1:7" ht="12.75">
      <c r="A317" s="16" t="s">
        <v>59</v>
      </c>
      <c r="B317" s="31">
        <f>A13+((E307-A13)/10)</f>
        <v>24189.6125</v>
      </c>
      <c r="C317" s="55"/>
      <c r="D317" s="24"/>
      <c r="E317" s="55"/>
      <c r="F317" s="13" t="s">
        <v>65</v>
      </c>
      <c r="G317" s="33">
        <f>A13+((E307-A13)*10)</f>
        <v>27913.25</v>
      </c>
    </row>
    <row r="318" spans="1:7" ht="12.75">
      <c r="A318" s="16" t="s">
        <v>60</v>
      </c>
      <c r="B318" s="31">
        <f>A13+((E307-A13)/11)</f>
        <v>24186.19318181818</v>
      </c>
      <c r="C318" s="55"/>
      <c r="D318" s="24"/>
      <c r="E318" s="55"/>
      <c r="F318" s="13" t="s">
        <v>66</v>
      </c>
      <c r="G318" s="33">
        <f>A13+((E307-A13)*11)</f>
        <v>28289.375</v>
      </c>
    </row>
    <row r="319" spans="1:7" ht="12.75">
      <c r="A319" s="16" t="s">
        <v>61</v>
      </c>
      <c r="B319" s="31">
        <f>A13+((E307-A13)/12)</f>
        <v>24183.34375</v>
      </c>
      <c r="C319" s="55"/>
      <c r="D319" s="24"/>
      <c r="E319" s="55"/>
      <c r="F319" s="13" t="s">
        <v>67</v>
      </c>
      <c r="G319" s="33">
        <f>A13+((E307-A13)*12)</f>
        <v>28665.5</v>
      </c>
    </row>
    <row r="320" spans="1:7" ht="12.75">
      <c r="A320" s="16" t="s">
        <v>62</v>
      </c>
      <c r="B320" s="31">
        <f>A13+((E307-A13)/13)</f>
        <v>24180.93269230769</v>
      </c>
      <c r="C320" s="55"/>
      <c r="D320" s="24"/>
      <c r="E320" s="55"/>
      <c r="F320" s="13" t="s">
        <v>68</v>
      </c>
      <c r="G320" s="33">
        <f>A13+((E307-A13)*13)</f>
        <v>29041.625</v>
      </c>
    </row>
    <row r="321" spans="1:7" ht="12.75">
      <c r="A321" s="16" t="s">
        <v>63</v>
      </c>
      <c r="B321" s="31">
        <f>A13+((E307-A13)/14)</f>
        <v>24178.866071428572</v>
      </c>
      <c r="C321" s="55"/>
      <c r="D321" s="24"/>
      <c r="E321" s="55"/>
      <c r="F321" s="13" t="s">
        <v>69</v>
      </c>
      <c r="G321" s="33">
        <f>A13+((E307-A13)*14)</f>
        <v>29417.75</v>
      </c>
    </row>
    <row r="322" spans="1:7" ht="12.75">
      <c r="A322" s="16" t="s">
        <v>64</v>
      </c>
      <c r="B322" s="31">
        <f>A13+((E307-A13)/15)</f>
        <v>24177.075</v>
      </c>
      <c r="C322" s="55"/>
      <c r="D322" s="24"/>
      <c r="E322" s="55"/>
      <c r="F322" s="13" t="s">
        <v>70</v>
      </c>
      <c r="G322" s="33">
        <f>A13+((E307-A13)*15)</f>
        <v>29793.875</v>
      </c>
    </row>
    <row r="323" spans="1:7" ht="12.75">
      <c r="A323" s="16" t="s">
        <v>22</v>
      </c>
      <c r="B323" s="31">
        <f>A13+((E307-A13)/16)</f>
        <v>24175.5078125</v>
      </c>
      <c r="C323" s="55"/>
      <c r="D323" s="24"/>
      <c r="E323" s="55"/>
      <c r="F323" s="13" t="s">
        <v>49</v>
      </c>
      <c r="G323" s="33">
        <f>A13+((E307-A13)*16)</f>
        <v>30170</v>
      </c>
    </row>
    <row r="324" spans="1:7" ht="13.5" thickBot="1">
      <c r="A324" s="18" t="s">
        <v>23</v>
      </c>
      <c r="B324" s="32">
        <f>A13+((E307-A13)/32)</f>
        <v>24163.75390625</v>
      </c>
      <c r="C324" s="56"/>
      <c r="D324" s="25"/>
      <c r="E324" s="56"/>
      <c r="F324" s="19" t="s">
        <v>71</v>
      </c>
      <c r="G324" s="33" t="s">
        <v>38</v>
      </c>
    </row>
    <row r="325" ht="13.5" thickBot="1">
      <c r="A325" s="65" t="s">
        <v>58</v>
      </c>
    </row>
    <row r="326" spans="1:7" ht="12.75">
      <c r="A326" s="66"/>
      <c r="B326" s="67"/>
      <c r="C326" s="67"/>
      <c r="D326" s="67"/>
      <c r="E326" s="67"/>
      <c r="F326" s="67"/>
      <c r="G326" s="68"/>
    </row>
    <row r="327" spans="1:7" ht="12.75">
      <c r="A327" s="69"/>
      <c r="B327" s="70"/>
      <c r="C327" s="70"/>
      <c r="D327" s="70"/>
      <c r="E327" s="70"/>
      <c r="F327" s="70"/>
      <c r="G327" s="71"/>
    </row>
    <row r="328" spans="1:7" ht="12.75">
      <c r="A328" s="69"/>
      <c r="B328" s="70"/>
      <c r="C328" s="70"/>
      <c r="D328" s="70"/>
      <c r="E328" s="70"/>
      <c r="F328" s="70"/>
      <c r="G328" s="71"/>
    </row>
    <row r="329" spans="1:7" ht="12.75">
      <c r="A329" s="69"/>
      <c r="B329" s="70"/>
      <c r="C329" s="70"/>
      <c r="D329" s="70"/>
      <c r="E329" s="70"/>
      <c r="F329" s="70"/>
      <c r="G329" s="71"/>
    </row>
    <row r="330" spans="1:7" ht="12.75">
      <c r="A330" s="69"/>
      <c r="B330" s="70"/>
      <c r="C330" s="70"/>
      <c r="D330" s="70"/>
      <c r="E330" s="70"/>
      <c r="F330" s="70"/>
      <c r="G330" s="71"/>
    </row>
    <row r="331" spans="1:7" ht="12.75">
      <c r="A331" s="69"/>
      <c r="B331" s="70"/>
      <c r="C331" s="70"/>
      <c r="D331" s="70"/>
      <c r="E331" s="70"/>
      <c r="F331" s="70"/>
      <c r="G331" s="71"/>
    </row>
    <row r="332" spans="1:7" ht="13.5" thickBot="1">
      <c r="A332" s="72"/>
      <c r="B332" s="73"/>
      <c r="C332" s="73"/>
      <c r="D332" s="73"/>
      <c r="E332" s="73"/>
      <c r="F332" s="73"/>
      <c r="G332" s="74"/>
    </row>
  </sheetData>
  <sheetProtection password="D4B4" sheet="1" objects="1" scenarios="1"/>
  <mergeCells count="80">
    <mergeCell ref="C190:D190"/>
    <mergeCell ref="A191:B191"/>
    <mergeCell ref="C191:E191"/>
    <mergeCell ref="F191:G191"/>
    <mergeCell ref="C172:D172"/>
    <mergeCell ref="A173:B173"/>
    <mergeCell ref="C173:E173"/>
    <mergeCell ref="F173:G173"/>
    <mergeCell ref="B148:G150"/>
    <mergeCell ref="C154:D154"/>
    <mergeCell ref="A155:B155"/>
    <mergeCell ref="C155:E155"/>
    <mergeCell ref="F155:G155"/>
    <mergeCell ref="C130:D130"/>
    <mergeCell ref="A131:B131"/>
    <mergeCell ref="C131:E131"/>
    <mergeCell ref="F131:G131"/>
    <mergeCell ref="C112:D112"/>
    <mergeCell ref="A113:B113"/>
    <mergeCell ref="C113:E113"/>
    <mergeCell ref="F113:G113"/>
    <mergeCell ref="C94:D94"/>
    <mergeCell ref="A95:B95"/>
    <mergeCell ref="C95:E95"/>
    <mergeCell ref="F95:G95"/>
    <mergeCell ref="B70:G72"/>
    <mergeCell ref="C76:D76"/>
    <mergeCell ref="A77:B77"/>
    <mergeCell ref="C77:E77"/>
    <mergeCell ref="F77:G77"/>
    <mergeCell ref="C52:D52"/>
    <mergeCell ref="A53:B53"/>
    <mergeCell ref="C53:E53"/>
    <mergeCell ref="F53:G53"/>
    <mergeCell ref="C34:D34"/>
    <mergeCell ref="A35:B35"/>
    <mergeCell ref="C35:E35"/>
    <mergeCell ref="F35:G35"/>
    <mergeCell ref="A15:G15"/>
    <mergeCell ref="A16:B16"/>
    <mergeCell ref="C16:D16"/>
    <mergeCell ref="A17:B17"/>
    <mergeCell ref="C17:E17"/>
    <mergeCell ref="F17:G17"/>
    <mergeCell ref="A11:C11"/>
    <mergeCell ref="A12:C12"/>
    <mergeCell ref="D12:D13"/>
    <mergeCell ref="E12:G12"/>
    <mergeCell ref="A13:C13"/>
    <mergeCell ref="E13:G13"/>
    <mergeCell ref="A7:G10"/>
    <mergeCell ref="A1:G1"/>
    <mergeCell ref="B3:D3"/>
    <mergeCell ref="B4:D4"/>
    <mergeCell ref="A6:G6"/>
    <mergeCell ref="C208:D208"/>
    <mergeCell ref="A209:B209"/>
    <mergeCell ref="C209:E209"/>
    <mergeCell ref="F209:G209"/>
    <mergeCell ref="C232:D232"/>
    <mergeCell ref="A233:B233"/>
    <mergeCell ref="C233:E233"/>
    <mergeCell ref="F233:G233"/>
    <mergeCell ref="C250:D250"/>
    <mergeCell ref="A251:B251"/>
    <mergeCell ref="C251:E251"/>
    <mergeCell ref="F251:G251"/>
    <mergeCell ref="C268:D268"/>
    <mergeCell ref="A269:B269"/>
    <mergeCell ref="C269:E269"/>
    <mergeCell ref="F269:G269"/>
    <mergeCell ref="C286:D286"/>
    <mergeCell ref="A287:B287"/>
    <mergeCell ref="C287:E287"/>
    <mergeCell ref="F287:G287"/>
    <mergeCell ref="A326:G332"/>
    <mergeCell ref="C307:D307"/>
    <mergeCell ref="A308:B308"/>
    <mergeCell ref="C308:E308"/>
    <mergeCell ref="F308:G308"/>
  </mergeCells>
  <printOptions/>
  <pageMargins left="0.61" right="0.37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138"/>
  <sheetViews>
    <sheetView workbookViewId="0" topLeftCell="A101">
      <selection activeCell="G107" sqref="G107"/>
    </sheetView>
  </sheetViews>
  <sheetFormatPr defaultColWidth="11.421875" defaultRowHeight="12.75"/>
  <cols>
    <col min="1" max="1" width="4.7109375" style="0" customWidth="1"/>
    <col min="2" max="2" width="17.421875" style="0" customWidth="1"/>
    <col min="3" max="3" width="16.8515625" style="0" customWidth="1"/>
    <col min="4" max="4" width="6.421875" style="0" customWidth="1"/>
    <col min="5" max="5" width="17.8515625" style="0" customWidth="1"/>
    <col min="6" max="6" width="4.7109375" style="0" customWidth="1"/>
    <col min="7" max="7" width="17.421875" style="0" customWidth="1"/>
  </cols>
  <sheetData>
    <row r="4" ht="13.5" thickBot="1"/>
    <row r="5" spans="1:7" ht="13.5" thickBot="1">
      <c r="A5" s="93"/>
      <c r="B5" s="94"/>
      <c r="C5" s="94"/>
      <c r="D5" s="10"/>
      <c r="E5" s="8"/>
      <c r="F5" s="8"/>
      <c r="G5" s="9"/>
    </row>
    <row r="6" spans="1:7" ht="13.5" thickBot="1">
      <c r="A6" s="95" t="s">
        <v>5</v>
      </c>
      <c r="B6" s="96"/>
      <c r="C6" s="96"/>
      <c r="D6" s="97"/>
      <c r="E6" s="96" t="s">
        <v>6</v>
      </c>
      <c r="F6" s="99"/>
      <c r="G6" s="100"/>
    </row>
    <row r="7" spans="1:7" ht="13.5" thickBot="1">
      <c r="A7" s="126">
        <f>'HARMONIQUES 2001-2-1'!A13:C13</f>
        <v>24152</v>
      </c>
      <c r="B7" s="103"/>
      <c r="C7" s="103"/>
      <c r="D7" s="98"/>
      <c r="E7" s="103">
        <f>'HARMONIQUES 2001-2-1'!E13:G13</f>
        <v>36188</v>
      </c>
      <c r="F7" s="103"/>
      <c r="G7" s="104"/>
    </row>
    <row r="8" spans="1:7" ht="12.75">
      <c r="A8" s="11"/>
      <c r="B8" s="10"/>
      <c r="C8" s="10"/>
      <c r="D8" s="10"/>
      <c r="E8" s="10"/>
      <c r="F8" s="10"/>
      <c r="G8" s="12"/>
    </row>
    <row r="9" spans="1:7" ht="13.5" thickBot="1">
      <c r="A9" s="105" t="s">
        <v>7</v>
      </c>
      <c r="B9" s="106"/>
      <c r="C9" s="106"/>
      <c r="D9" s="106"/>
      <c r="E9" s="106"/>
      <c r="F9" s="106"/>
      <c r="G9" s="107"/>
    </row>
    <row r="10" spans="1:7" ht="13.5" thickBot="1">
      <c r="A10" s="108"/>
      <c r="B10" s="109"/>
      <c r="C10" s="110" t="s">
        <v>39</v>
      </c>
      <c r="D10" s="110"/>
      <c r="E10" s="35">
        <f>(A7+((E7-A7)*2))</f>
        <v>48224</v>
      </c>
      <c r="F10" s="7"/>
      <c r="G10" s="9"/>
    </row>
    <row r="11" spans="1:7" ht="13.5" thickBot="1">
      <c r="A11" s="111" t="s">
        <v>9</v>
      </c>
      <c r="B11" s="112"/>
      <c r="C11" s="79"/>
      <c r="D11" s="80"/>
      <c r="E11" s="81"/>
      <c r="F11" s="113" t="s">
        <v>9</v>
      </c>
      <c r="G11" s="114"/>
    </row>
    <row r="12" spans="1:7" ht="12.75">
      <c r="A12" s="14" t="s">
        <v>10</v>
      </c>
      <c r="B12" s="36" t="s">
        <v>38</v>
      </c>
      <c r="C12" s="55"/>
      <c r="D12" s="24"/>
      <c r="E12" s="55"/>
      <c r="F12" s="13" t="s">
        <v>12</v>
      </c>
      <c r="G12" s="37">
        <f>A7+((E10-A7)*2)</f>
        <v>72296</v>
      </c>
    </row>
    <row r="13" spans="1:7" ht="12.75">
      <c r="A13" s="16" t="s">
        <v>18</v>
      </c>
      <c r="B13" s="31">
        <f>A7+((E10-A7)/3)</f>
        <v>32176</v>
      </c>
      <c r="C13" s="55"/>
      <c r="D13" s="24"/>
      <c r="E13" s="55"/>
      <c r="F13" s="13" t="s">
        <v>24</v>
      </c>
      <c r="G13" s="33">
        <f>A7+((E10-A7)*3)</f>
        <v>96368</v>
      </c>
    </row>
    <row r="14" spans="1:7" ht="12.75">
      <c r="A14" s="17" t="s">
        <v>11</v>
      </c>
      <c r="B14" s="31">
        <f>A7+((E10-A7)/4)</f>
        <v>30170</v>
      </c>
      <c r="C14" s="55"/>
      <c r="D14" s="24"/>
      <c r="E14" s="55"/>
      <c r="F14" s="13" t="s">
        <v>25</v>
      </c>
      <c r="G14" s="33">
        <f>A7+((E10-A7)*4)</f>
        <v>120440</v>
      </c>
    </row>
    <row r="15" spans="1:7" ht="12.75">
      <c r="A15" s="17" t="s">
        <v>14</v>
      </c>
      <c r="B15" s="31">
        <f>A7+((E10-A7)/5)</f>
        <v>28966.4</v>
      </c>
      <c r="C15" s="55"/>
      <c r="D15" s="24"/>
      <c r="E15" s="55"/>
      <c r="F15" s="13" t="s">
        <v>26</v>
      </c>
      <c r="G15" s="33">
        <f>A7+((E10-A7)*5)</f>
        <v>144512</v>
      </c>
    </row>
    <row r="16" spans="1:7" ht="12.75">
      <c r="A16" s="17" t="s">
        <v>19</v>
      </c>
      <c r="B16" s="31">
        <f>A7+((E10-A7)/6)</f>
        <v>28164</v>
      </c>
      <c r="C16" s="55"/>
      <c r="D16" s="24"/>
      <c r="E16" s="55"/>
      <c r="F16" s="13" t="s">
        <v>27</v>
      </c>
      <c r="G16" s="33">
        <f>A7+((E10-A7)*6)</f>
        <v>168584</v>
      </c>
    </row>
    <row r="17" spans="1:7" ht="12.75">
      <c r="A17" s="17" t="s">
        <v>20</v>
      </c>
      <c r="B17" s="31">
        <f>A7+((E10-A7)/7)</f>
        <v>27590.85714285714</v>
      </c>
      <c r="C17" s="55"/>
      <c r="D17" s="24"/>
      <c r="E17" s="55"/>
      <c r="F17" s="13" t="s">
        <v>28</v>
      </c>
      <c r="G17" s="33">
        <f>A7+((E10-A7)*7)</f>
        <v>192656</v>
      </c>
    </row>
    <row r="18" spans="1:7" ht="12.75">
      <c r="A18" s="16" t="s">
        <v>13</v>
      </c>
      <c r="B18" s="31">
        <f>A7+((E10-A7)/8)</f>
        <v>27161</v>
      </c>
      <c r="C18" s="55"/>
      <c r="D18" s="24"/>
      <c r="E18" s="55"/>
      <c r="F18" s="13" t="s">
        <v>29</v>
      </c>
      <c r="G18" s="33">
        <f>A7+((E10-A7)*8)</f>
        <v>216728</v>
      </c>
    </row>
    <row r="19" spans="1:7" ht="12.75">
      <c r="A19" s="16" t="s">
        <v>21</v>
      </c>
      <c r="B19" s="31">
        <f>A7+((E10-A7)/9)</f>
        <v>26826.666666666668</v>
      </c>
      <c r="C19" s="55"/>
      <c r="D19" s="24"/>
      <c r="E19" s="55"/>
      <c r="F19" s="13" t="s">
        <v>30</v>
      </c>
      <c r="G19" s="33">
        <f>A7+((E10-A7)*9)</f>
        <v>240800</v>
      </c>
    </row>
    <row r="20" spans="1:7" ht="12.75">
      <c r="A20" s="16" t="s">
        <v>59</v>
      </c>
      <c r="B20" s="31">
        <f>A7+((E10-A7)/10)</f>
        <v>26559.2</v>
      </c>
      <c r="C20" s="55"/>
      <c r="D20" s="24"/>
      <c r="E20" s="55"/>
      <c r="F20" s="13"/>
      <c r="G20" s="33"/>
    </row>
    <row r="21" spans="1:7" ht="12.75">
      <c r="A21" s="16" t="s">
        <v>60</v>
      </c>
      <c r="B21" s="31">
        <f>A7+((E10-A7)/11)</f>
        <v>26340.363636363636</v>
      </c>
      <c r="C21" s="55"/>
      <c r="D21" s="24"/>
      <c r="E21" s="55"/>
      <c r="F21" s="13"/>
      <c r="G21" s="33"/>
    </row>
    <row r="22" spans="1:7" ht="12.75">
      <c r="A22" s="16" t="s">
        <v>61</v>
      </c>
      <c r="B22" s="31">
        <f>A7+((E10-A7)/12)</f>
        <v>26158</v>
      </c>
      <c r="C22" s="55"/>
      <c r="D22" s="24"/>
      <c r="E22" s="55"/>
      <c r="F22" s="13"/>
      <c r="G22" s="33"/>
    </row>
    <row r="23" spans="1:7" ht="12.75">
      <c r="A23" s="16" t="s">
        <v>62</v>
      </c>
      <c r="B23" s="31">
        <f>A7+((E10-A7)/13)</f>
        <v>26003.69230769231</v>
      </c>
      <c r="C23" s="55"/>
      <c r="D23" s="24"/>
      <c r="E23" s="55"/>
      <c r="F23" s="13"/>
      <c r="G23" s="33"/>
    </row>
    <row r="24" spans="1:7" ht="12.75">
      <c r="A24" s="16" t="s">
        <v>63</v>
      </c>
      <c r="B24" s="31">
        <f>A7+((E10-A7)/14)</f>
        <v>25871.428571428572</v>
      </c>
      <c r="C24" s="55"/>
      <c r="D24" s="24"/>
      <c r="E24" s="55"/>
      <c r="F24" s="13"/>
      <c r="G24" s="33"/>
    </row>
    <row r="25" spans="1:7" ht="12.75">
      <c r="A25" s="16" t="s">
        <v>64</v>
      </c>
      <c r="B25" s="31">
        <f>A7+((E10-A7)/15)</f>
        <v>25756.8</v>
      </c>
      <c r="C25" s="55"/>
      <c r="D25" s="24"/>
      <c r="E25" s="55"/>
      <c r="F25" s="13"/>
      <c r="G25" s="33"/>
    </row>
    <row r="26" spans="1:7" ht="12.75">
      <c r="A26" s="16" t="s">
        <v>22</v>
      </c>
      <c r="B26" s="31">
        <f>A7+((E10-A7)/16)</f>
        <v>25656.5</v>
      </c>
      <c r="C26" s="55"/>
      <c r="D26" s="24"/>
      <c r="E26" s="55"/>
      <c r="F26" s="13"/>
      <c r="G26" s="26"/>
    </row>
    <row r="27" spans="1:7" ht="13.5" thickBot="1">
      <c r="A27" s="18" t="s">
        <v>23</v>
      </c>
      <c r="B27" s="32">
        <f>A7+((E10-A7)/32)</f>
        <v>24904.25</v>
      </c>
      <c r="C27" s="55"/>
      <c r="D27" s="24"/>
      <c r="E27" s="56"/>
      <c r="F27" s="19"/>
      <c r="G27" s="20"/>
    </row>
    <row r="28" spans="1:7" ht="13.5" thickBot="1">
      <c r="A28" s="7"/>
      <c r="B28" s="9"/>
      <c r="C28" s="115" t="s">
        <v>40</v>
      </c>
      <c r="D28" s="116"/>
      <c r="E28" s="38">
        <f>(A7+((E7-A7)*3))</f>
        <v>60260</v>
      </c>
      <c r="F28" s="7"/>
      <c r="G28" s="9"/>
    </row>
    <row r="29" spans="1:7" ht="13.5" thickBot="1">
      <c r="A29" s="77" t="s">
        <v>9</v>
      </c>
      <c r="B29" s="78"/>
      <c r="C29" s="79"/>
      <c r="D29" s="80"/>
      <c r="E29" s="81"/>
      <c r="F29" s="78" t="s">
        <v>9</v>
      </c>
      <c r="G29" s="82"/>
    </row>
    <row r="30" spans="1:7" ht="12.75">
      <c r="A30" s="14" t="s">
        <v>10</v>
      </c>
      <c r="B30" s="31">
        <f>A7+((E28-A7)/2)</f>
        <v>42206</v>
      </c>
      <c r="C30" s="55"/>
      <c r="D30" s="24"/>
      <c r="E30" s="55"/>
      <c r="F30" s="13" t="s">
        <v>12</v>
      </c>
      <c r="G30" s="33">
        <f>A7+((E28-A7)*2)</f>
        <v>96368</v>
      </c>
    </row>
    <row r="31" spans="1:7" ht="12.75">
      <c r="A31" s="16" t="s">
        <v>18</v>
      </c>
      <c r="B31" s="36" t="s">
        <v>38</v>
      </c>
      <c r="C31" s="55"/>
      <c r="D31" s="24"/>
      <c r="E31" s="55"/>
      <c r="F31" s="13" t="s">
        <v>24</v>
      </c>
      <c r="G31" s="37">
        <f>A7+((E28-A7)*3)</f>
        <v>132476</v>
      </c>
    </row>
    <row r="32" spans="1:7" ht="12.75">
      <c r="A32" s="17" t="s">
        <v>11</v>
      </c>
      <c r="B32" s="31">
        <f>A7+((E28-A7)/4)</f>
        <v>33179</v>
      </c>
      <c r="C32" s="55"/>
      <c r="D32" s="24"/>
      <c r="E32" s="55"/>
      <c r="F32" s="13" t="s">
        <v>25</v>
      </c>
      <c r="G32" s="33">
        <f>A7+((E28-A7)*4)</f>
        <v>168584</v>
      </c>
    </row>
    <row r="33" spans="1:7" ht="12.75">
      <c r="A33" s="17" t="s">
        <v>14</v>
      </c>
      <c r="B33" s="31">
        <f>A7+((E28-A7)/5)</f>
        <v>31373.6</v>
      </c>
      <c r="C33" s="55"/>
      <c r="D33" s="24"/>
      <c r="E33" s="55"/>
      <c r="F33" s="13" t="s">
        <v>26</v>
      </c>
      <c r="G33" s="33">
        <f>A7+((E28-A7)*5)</f>
        <v>204692</v>
      </c>
    </row>
    <row r="34" spans="1:7" ht="12.75">
      <c r="A34" s="17" t="s">
        <v>19</v>
      </c>
      <c r="B34" s="31">
        <f>A7+((E28-A7)/6)</f>
        <v>30170</v>
      </c>
      <c r="C34" s="55"/>
      <c r="D34" s="24"/>
      <c r="E34" s="55"/>
      <c r="F34" s="13" t="s">
        <v>27</v>
      </c>
      <c r="G34" s="33">
        <f>A7+((E28-A7)*6)</f>
        <v>240800</v>
      </c>
    </row>
    <row r="35" spans="1:7" ht="12.75">
      <c r="A35" s="17" t="s">
        <v>20</v>
      </c>
      <c r="B35" s="31">
        <f>A7+((E28-A7)/7)</f>
        <v>29310.285714285714</v>
      </c>
      <c r="C35" s="55"/>
      <c r="D35" s="24"/>
      <c r="E35" s="55"/>
      <c r="F35" s="13" t="s">
        <v>28</v>
      </c>
      <c r="G35" s="33">
        <f>A7+((E28-A7)*7)</f>
        <v>276908</v>
      </c>
    </row>
    <row r="36" spans="1:7" ht="12.75">
      <c r="A36" s="16" t="s">
        <v>13</v>
      </c>
      <c r="B36" s="31">
        <f>A7+((E28-A7)/8)</f>
        <v>28665.5</v>
      </c>
      <c r="C36" s="55"/>
      <c r="D36" s="24"/>
      <c r="E36" s="55"/>
      <c r="F36" s="13" t="s">
        <v>29</v>
      </c>
      <c r="G36" s="33">
        <f>A7+((E28-A7)*8)</f>
        <v>313016</v>
      </c>
    </row>
    <row r="37" spans="1:7" ht="12.75">
      <c r="A37" s="16" t="s">
        <v>21</v>
      </c>
      <c r="B37" s="31">
        <f>A7+((E28-A7)/9)</f>
        <v>28164</v>
      </c>
      <c r="C37" s="55"/>
      <c r="D37" s="24"/>
      <c r="E37" s="55"/>
      <c r="F37" s="13" t="s">
        <v>30</v>
      </c>
      <c r="G37" s="33">
        <f>A7+((E28-A7)*9)</f>
        <v>349124</v>
      </c>
    </row>
    <row r="38" spans="1:7" ht="12.75">
      <c r="A38" s="16" t="s">
        <v>22</v>
      </c>
      <c r="B38" s="31">
        <f>A7+((E28-A7)/16)</f>
        <v>26408.75</v>
      </c>
      <c r="C38" s="55"/>
      <c r="D38" s="24"/>
      <c r="E38" s="55"/>
      <c r="F38" s="13"/>
      <c r="G38" s="15"/>
    </row>
    <row r="39" spans="1:7" ht="13.5" thickBot="1">
      <c r="A39" s="18" t="s">
        <v>23</v>
      </c>
      <c r="B39" s="32">
        <f>A7+((E28-A7)/32)</f>
        <v>25280.375</v>
      </c>
      <c r="C39" s="56"/>
      <c r="D39" s="25"/>
      <c r="E39" s="56"/>
      <c r="F39" s="19"/>
      <c r="G39" s="20"/>
    </row>
    <row r="40" spans="1:7" ht="13.5" thickBot="1">
      <c r="A40" s="7"/>
      <c r="B40" s="9"/>
      <c r="C40" s="117" t="s">
        <v>41</v>
      </c>
      <c r="D40" s="117"/>
      <c r="E40" s="39">
        <f>(A7+((E7-A7)*4))</f>
        <v>72296</v>
      </c>
      <c r="F40" s="7"/>
      <c r="G40" s="9"/>
    </row>
    <row r="41" spans="1:7" ht="13.5" thickBot="1">
      <c r="A41" s="77" t="s">
        <v>9</v>
      </c>
      <c r="B41" s="78"/>
      <c r="C41" s="79"/>
      <c r="D41" s="80"/>
      <c r="E41" s="81"/>
      <c r="F41" s="78" t="s">
        <v>9</v>
      </c>
      <c r="G41" s="82"/>
    </row>
    <row r="42" spans="1:7" ht="12.75">
      <c r="A42" s="14" t="s">
        <v>10</v>
      </c>
      <c r="B42" s="31">
        <f>A7+((E40-A7)/2)</f>
        <v>48224</v>
      </c>
      <c r="C42" s="55"/>
      <c r="D42" s="24"/>
      <c r="E42" s="55"/>
      <c r="F42" s="13" t="s">
        <v>12</v>
      </c>
      <c r="G42" s="33">
        <f>A7+((E40-A7)*2)</f>
        <v>120440</v>
      </c>
    </row>
    <row r="43" spans="1:7" ht="12.75">
      <c r="A43" s="16" t="s">
        <v>18</v>
      </c>
      <c r="B43" s="31">
        <f>A7+((E40-A7)/3)</f>
        <v>40200</v>
      </c>
      <c r="C43" s="55"/>
      <c r="D43" s="24"/>
      <c r="E43" s="55"/>
      <c r="F43" s="13" t="s">
        <v>24</v>
      </c>
      <c r="G43" s="33">
        <f>A7+((E40-A7)*3)</f>
        <v>168584</v>
      </c>
    </row>
    <row r="44" spans="1:7" ht="12.75">
      <c r="A44" s="17" t="s">
        <v>11</v>
      </c>
      <c r="B44" s="36" t="s">
        <v>38</v>
      </c>
      <c r="C44" s="55"/>
      <c r="D44" s="24"/>
      <c r="E44" s="55"/>
      <c r="F44" s="13" t="s">
        <v>25</v>
      </c>
      <c r="G44" s="37">
        <f>A7+((E40-A7)*4)</f>
        <v>216728</v>
      </c>
    </row>
    <row r="45" spans="1:7" ht="12.75">
      <c r="A45" s="17" t="s">
        <v>14</v>
      </c>
      <c r="B45" s="31">
        <f>A7+((E40-A7)/5)</f>
        <v>33780.8</v>
      </c>
      <c r="C45" s="55"/>
      <c r="D45" s="24"/>
      <c r="E45" s="55"/>
      <c r="F45" s="13" t="s">
        <v>26</v>
      </c>
      <c r="G45" s="33">
        <f>A7+((E40-A7)*5)</f>
        <v>264872</v>
      </c>
    </row>
    <row r="46" spans="1:7" ht="12.75">
      <c r="A46" s="17" t="s">
        <v>19</v>
      </c>
      <c r="B46" s="31">
        <f>A7+((E40-A7)/6)</f>
        <v>32176</v>
      </c>
      <c r="C46" s="55"/>
      <c r="D46" s="24"/>
      <c r="E46" s="55"/>
      <c r="F46" s="13" t="s">
        <v>27</v>
      </c>
      <c r="G46" s="33">
        <f>A7+((E40-A7)*6)</f>
        <v>313016</v>
      </c>
    </row>
    <row r="47" spans="1:7" ht="12.75">
      <c r="A47" s="17" t="s">
        <v>20</v>
      </c>
      <c r="B47" s="31">
        <f>A7+((E40-A7)/7)</f>
        <v>31029.714285714286</v>
      </c>
      <c r="C47" s="55"/>
      <c r="D47" s="24"/>
      <c r="E47" s="55"/>
      <c r="F47" s="13" t="s">
        <v>28</v>
      </c>
      <c r="G47" s="33">
        <f>A7+((E40-A7)*7)</f>
        <v>361160</v>
      </c>
    </row>
    <row r="48" spans="1:7" ht="12.75">
      <c r="A48" s="16" t="s">
        <v>13</v>
      </c>
      <c r="B48" s="31">
        <f>A7+((E40-A7)/8)</f>
        <v>30170</v>
      </c>
      <c r="C48" s="55"/>
      <c r="D48" s="24"/>
      <c r="E48" s="55"/>
      <c r="F48" s="13" t="s">
        <v>29</v>
      </c>
      <c r="G48" s="33">
        <f>A7+((E40-A7)*8)</f>
        <v>409304</v>
      </c>
    </row>
    <row r="49" spans="1:7" ht="12.75">
      <c r="A49" s="16" t="s">
        <v>21</v>
      </c>
      <c r="B49" s="31">
        <f>A7+((E40-A7)/9)</f>
        <v>29501.333333333332</v>
      </c>
      <c r="C49" s="55"/>
      <c r="D49" s="24"/>
      <c r="E49" s="55"/>
      <c r="F49" s="13" t="s">
        <v>30</v>
      </c>
      <c r="G49" s="33">
        <f>A7+((E40-A7)*9)</f>
        <v>457448</v>
      </c>
    </row>
    <row r="50" spans="1:7" ht="12.75">
      <c r="A50" s="16" t="s">
        <v>22</v>
      </c>
      <c r="B50" s="31">
        <f>A7+((E40-A7)/16)</f>
        <v>27161</v>
      </c>
      <c r="C50" s="55"/>
      <c r="D50" s="24"/>
      <c r="E50" s="55"/>
      <c r="F50" s="13"/>
      <c r="G50" s="15"/>
    </row>
    <row r="51" spans="1:7" ht="13.5" thickBot="1">
      <c r="A51" s="21" t="s">
        <v>23</v>
      </c>
      <c r="B51" s="34">
        <f>A7+((E40-A7)/32)</f>
        <v>25656.5</v>
      </c>
      <c r="C51" s="55"/>
      <c r="D51" s="24"/>
      <c r="E51" s="55"/>
      <c r="F51" s="22"/>
      <c r="G51" s="23"/>
    </row>
    <row r="52" spans="1:7" ht="13.5" thickBot="1">
      <c r="A52" s="49" t="s">
        <v>48</v>
      </c>
      <c r="B52" s="118"/>
      <c r="C52" s="118"/>
      <c r="D52" s="118"/>
      <c r="E52" s="118"/>
      <c r="F52" s="118"/>
      <c r="G52" s="119"/>
    </row>
    <row r="53" spans="1:7" ht="12.75">
      <c r="A53" s="50"/>
      <c r="B53" s="120"/>
      <c r="C53" s="120"/>
      <c r="D53" s="120"/>
      <c r="E53" s="120"/>
      <c r="F53" s="120"/>
      <c r="G53" s="121"/>
    </row>
    <row r="54" spans="1:7" ht="13.5" thickBot="1">
      <c r="A54" s="51"/>
      <c r="B54" s="122"/>
      <c r="C54" s="122"/>
      <c r="D54" s="122"/>
      <c r="E54" s="122"/>
      <c r="F54" s="122"/>
      <c r="G54" s="123"/>
    </row>
    <row r="63" ht="13.5" thickBot="1"/>
    <row r="64" spans="1:7" ht="13.5" thickBot="1">
      <c r="A64" s="7"/>
      <c r="B64" s="9"/>
      <c r="C64" s="75" t="s">
        <v>42</v>
      </c>
      <c r="D64" s="76"/>
      <c r="E64" s="39">
        <f>(A7+((E7-A7)*5))</f>
        <v>84332</v>
      </c>
      <c r="F64" s="7"/>
      <c r="G64" s="9"/>
    </row>
    <row r="65" spans="1:7" ht="13.5" thickBot="1">
      <c r="A65" s="77" t="s">
        <v>9</v>
      </c>
      <c r="B65" s="78"/>
      <c r="C65" s="79"/>
      <c r="D65" s="80"/>
      <c r="E65" s="81"/>
      <c r="F65" s="78" t="s">
        <v>9</v>
      </c>
      <c r="G65" s="82"/>
    </row>
    <row r="66" spans="1:7" ht="12.75">
      <c r="A66" s="40" t="s">
        <v>10</v>
      </c>
      <c r="B66" s="31">
        <f>A7+((E64-A7)/2)</f>
        <v>54242</v>
      </c>
      <c r="C66" s="55"/>
      <c r="D66" s="24"/>
      <c r="E66" s="55"/>
      <c r="F66" s="13" t="s">
        <v>12</v>
      </c>
      <c r="G66" s="33">
        <f>A7+((E64-A7)*2)</f>
        <v>144512</v>
      </c>
    </row>
    <row r="67" spans="1:7" ht="12.75">
      <c r="A67" s="41" t="s">
        <v>18</v>
      </c>
      <c r="B67" s="31">
        <f>A7+((E64-A7)/3)</f>
        <v>44212</v>
      </c>
      <c r="C67" s="55"/>
      <c r="D67" s="24"/>
      <c r="E67" s="55"/>
      <c r="F67" s="13" t="s">
        <v>24</v>
      </c>
      <c r="G67" s="33">
        <f>A7+((E64-A7)*3)</f>
        <v>204692</v>
      </c>
    </row>
    <row r="68" spans="1:7" ht="12.75">
      <c r="A68" s="42" t="s">
        <v>11</v>
      </c>
      <c r="B68" s="31">
        <f>A7+((E64-A7)/4)</f>
        <v>39197</v>
      </c>
      <c r="C68" s="55"/>
      <c r="D68" s="24"/>
      <c r="E68" s="55"/>
      <c r="F68" s="13" t="s">
        <v>25</v>
      </c>
      <c r="G68" s="33">
        <f>A7+((E64-A7)*4)</f>
        <v>264872</v>
      </c>
    </row>
    <row r="69" spans="1:7" ht="12.75">
      <c r="A69" s="42" t="s">
        <v>14</v>
      </c>
      <c r="B69" s="36" t="s">
        <v>38</v>
      </c>
      <c r="C69" s="55"/>
      <c r="D69" s="24"/>
      <c r="E69" s="55"/>
      <c r="F69" s="13" t="s">
        <v>26</v>
      </c>
      <c r="G69" s="37">
        <f>A7+((E64-A7)*5)</f>
        <v>325052</v>
      </c>
    </row>
    <row r="70" spans="1:7" ht="12.75">
      <c r="A70" s="42" t="s">
        <v>19</v>
      </c>
      <c r="B70" s="31">
        <f>A7+((E64-A7)/6)</f>
        <v>34182</v>
      </c>
      <c r="C70" s="55"/>
      <c r="D70" s="24"/>
      <c r="E70" s="55"/>
      <c r="F70" s="13" t="s">
        <v>27</v>
      </c>
      <c r="G70" s="33">
        <f>A7+((E64-A7)*6)</f>
        <v>385232</v>
      </c>
    </row>
    <row r="71" spans="1:7" ht="12.75">
      <c r="A71" s="42" t="s">
        <v>20</v>
      </c>
      <c r="B71" s="31">
        <f>A7+((E64-A7)/7)</f>
        <v>32749.142857142855</v>
      </c>
      <c r="C71" s="55"/>
      <c r="D71" s="24"/>
      <c r="E71" s="55"/>
      <c r="F71" s="13" t="s">
        <v>28</v>
      </c>
      <c r="G71" s="33">
        <f>A7+((E64-A7)*7)</f>
        <v>445412</v>
      </c>
    </row>
    <row r="72" spans="1:7" ht="12.75">
      <c r="A72" s="41" t="s">
        <v>13</v>
      </c>
      <c r="B72" s="31">
        <f>A7+((E64-A7)/8)</f>
        <v>31674.5</v>
      </c>
      <c r="C72" s="55"/>
      <c r="D72" s="24"/>
      <c r="E72" s="55"/>
      <c r="F72" s="13" t="s">
        <v>29</v>
      </c>
      <c r="G72" s="33">
        <f>A7+((E64-A7)*8)</f>
        <v>505592</v>
      </c>
    </row>
    <row r="73" spans="1:7" ht="12.75">
      <c r="A73" s="41" t="s">
        <v>21</v>
      </c>
      <c r="B73" s="31">
        <f>A7+((E64-A7)/9)</f>
        <v>30838.666666666668</v>
      </c>
      <c r="C73" s="55"/>
      <c r="D73" s="24"/>
      <c r="E73" s="55"/>
      <c r="F73" s="13" t="s">
        <v>30</v>
      </c>
      <c r="G73" s="33">
        <f>A7+((E64-A7)*9)</f>
        <v>565772</v>
      </c>
    </row>
    <row r="74" spans="1:7" ht="12.75">
      <c r="A74" s="41" t="s">
        <v>22</v>
      </c>
      <c r="B74" s="31">
        <f>A7+((E64-A7)/16)</f>
        <v>27913.25</v>
      </c>
      <c r="C74" s="55"/>
      <c r="D74" s="24"/>
      <c r="E74" s="55"/>
      <c r="F74" s="13"/>
      <c r="G74" s="15"/>
    </row>
    <row r="75" spans="1:7" ht="13.5" thickBot="1">
      <c r="A75" s="43" t="s">
        <v>23</v>
      </c>
      <c r="B75" s="32">
        <f>A7+((E64-A7)/32)</f>
        <v>26032.625</v>
      </c>
      <c r="C75" s="56"/>
      <c r="D75" s="25"/>
      <c r="E75" s="56"/>
      <c r="F75" s="19"/>
      <c r="G75" s="20"/>
    </row>
    <row r="76" spans="1:7" ht="13.5" thickBot="1">
      <c r="A76" s="44"/>
      <c r="B76" s="45"/>
      <c r="C76" s="75" t="s">
        <v>43</v>
      </c>
      <c r="D76" s="76"/>
      <c r="E76" s="39">
        <f>(A7+(E7-A7)*6)</f>
        <v>96368</v>
      </c>
      <c r="F76" s="7"/>
      <c r="G76" s="9"/>
    </row>
    <row r="77" spans="1:7" ht="13.5" thickBot="1">
      <c r="A77" s="127" t="s">
        <v>9</v>
      </c>
      <c r="B77" s="128"/>
      <c r="C77" s="79"/>
      <c r="D77" s="80"/>
      <c r="E77" s="81"/>
      <c r="F77" s="78" t="s">
        <v>9</v>
      </c>
      <c r="G77" s="82"/>
    </row>
    <row r="78" spans="1:7" ht="12.75">
      <c r="A78" s="40" t="s">
        <v>10</v>
      </c>
      <c r="B78" s="31">
        <f>A7+((E76-A7)/2)</f>
        <v>60260</v>
      </c>
      <c r="C78" s="55"/>
      <c r="D78" s="24"/>
      <c r="E78" s="55"/>
      <c r="F78" s="13" t="s">
        <v>12</v>
      </c>
      <c r="G78" s="33">
        <f>A7+((E76-A7)*2)</f>
        <v>168584</v>
      </c>
    </row>
    <row r="79" spans="1:7" ht="12.75">
      <c r="A79" s="41" t="s">
        <v>18</v>
      </c>
      <c r="B79" s="31">
        <f>A7+((E76-A7)/3)</f>
        <v>48224</v>
      </c>
      <c r="C79" s="55"/>
      <c r="D79" s="24"/>
      <c r="E79" s="55"/>
      <c r="F79" s="13" t="s">
        <v>24</v>
      </c>
      <c r="G79" s="33">
        <f>A7+((E76-A7)*3)</f>
        <v>240800</v>
      </c>
    </row>
    <row r="80" spans="1:7" ht="12.75">
      <c r="A80" s="42" t="s">
        <v>11</v>
      </c>
      <c r="B80" s="31">
        <f>A7+((E76-A7)/4)</f>
        <v>42206</v>
      </c>
      <c r="C80" s="55"/>
      <c r="D80" s="24"/>
      <c r="E80" s="55"/>
      <c r="F80" s="13" t="s">
        <v>25</v>
      </c>
      <c r="G80" s="33">
        <f>A7+((E76-A7)*4)</f>
        <v>313016</v>
      </c>
    </row>
    <row r="81" spans="1:7" ht="12.75">
      <c r="A81" s="42" t="s">
        <v>14</v>
      </c>
      <c r="B81" s="31">
        <f>A7+((E76-A7)/5)</f>
        <v>38595.2</v>
      </c>
      <c r="C81" s="55"/>
      <c r="D81" s="24"/>
      <c r="E81" s="55"/>
      <c r="F81" s="13" t="s">
        <v>26</v>
      </c>
      <c r="G81" s="33">
        <f>A7+((E76-A7)*5)</f>
        <v>385232</v>
      </c>
    </row>
    <row r="82" spans="1:7" ht="12.75">
      <c r="A82" s="42" t="s">
        <v>19</v>
      </c>
      <c r="B82" s="36" t="s">
        <v>38</v>
      </c>
      <c r="C82" s="55"/>
      <c r="D82" s="24"/>
      <c r="E82" s="55"/>
      <c r="F82" s="13" t="s">
        <v>27</v>
      </c>
      <c r="G82" s="37">
        <f>A7+((E76-A7)*6)</f>
        <v>457448</v>
      </c>
    </row>
    <row r="83" spans="1:7" ht="12.75">
      <c r="A83" s="42" t="s">
        <v>20</v>
      </c>
      <c r="B83" s="31">
        <f>A7+((E76-A7)/7)</f>
        <v>34468.57142857143</v>
      </c>
      <c r="C83" s="55"/>
      <c r="D83" s="24"/>
      <c r="E83" s="55"/>
      <c r="F83" s="13" t="s">
        <v>28</v>
      </c>
      <c r="G83" s="33">
        <f>A7+((E76-A7)*7)</f>
        <v>529664</v>
      </c>
    </row>
    <row r="84" spans="1:7" ht="12.75">
      <c r="A84" s="41" t="s">
        <v>13</v>
      </c>
      <c r="B84" s="31">
        <f>A7+((E76-A7)/8)</f>
        <v>33179</v>
      </c>
      <c r="C84" s="55"/>
      <c r="D84" s="24"/>
      <c r="E84" s="55"/>
      <c r="F84" s="13" t="s">
        <v>29</v>
      </c>
      <c r="G84" s="33">
        <f>A7+((E76-A7)*8)</f>
        <v>601880</v>
      </c>
    </row>
    <row r="85" spans="1:7" ht="12.75">
      <c r="A85" s="41" t="s">
        <v>21</v>
      </c>
      <c r="B85" s="31">
        <f>A7+((E76-A7)/9)</f>
        <v>32176</v>
      </c>
      <c r="C85" s="55"/>
      <c r="D85" s="24"/>
      <c r="E85" s="55"/>
      <c r="F85" s="13" t="s">
        <v>30</v>
      </c>
      <c r="G85" s="33">
        <f>A7+((E76-A7)*9)</f>
        <v>674096</v>
      </c>
    </row>
    <row r="86" spans="1:7" ht="12.75">
      <c r="A86" s="41" t="s">
        <v>22</v>
      </c>
      <c r="B86" s="31">
        <f>A7+((E76-A7)/16)</f>
        <v>28665.5</v>
      </c>
      <c r="C86" s="55"/>
      <c r="D86" s="24"/>
      <c r="E86" s="55"/>
      <c r="F86" s="13"/>
      <c r="G86" s="15"/>
    </row>
    <row r="87" spans="1:7" ht="13.5" thickBot="1">
      <c r="A87" s="43" t="s">
        <v>23</v>
      </c>
      <c r="B87" s="32">
        <f>A7+((E76-A7)/32)</f>
        <v>26408.75</v>
      </c>
      <c r="C87" s="56"/>
      <c r="D87" s="25"/>
      <c r="E87" s="56"/>
      <c r="F87" s="19"/>
      <c r="G87" s="20"/>
    </row>
    <row r="88" spans="1:7" ht="13.5" thickBot="1">
      <c r="A88" s="44"/>
      <c r="B88" s="45"/>
      <c r="C88" s="75" t="s">
        <v>44</v>
      </c>
      <c r="D88" s="76"/>
      <c r="E88" s="39">
        <f>(A7+((E7-A7)*7))</f>
        <v>108404</v>
      </c>
      <c r="F88" s="7"/>
      <c r="G88" s="9"/>
    </row>
    <row r="89" spans="1:7" ht="13.5" thickBot="1">
      <c r="A89" s="127" t="s">
        <v>9</v>
      </c>
      <c r="B89" s="128"/>
      <c r="C89" s="79"/>
      <c r="D89" s="80"/>
      <c r="E89" s="81"/>
      <c r="F89" s="78" t="s">
        <v>9</v>
      </c>
      <c r="G89" s="82"/>
    </row>
    <row r="90" spans="1:7" ht="12.75">
      <c r="A90" s="40" t="s">
        <v>10</v>
      </c>
      <c r="B90" s="31">
        <f>A7+((E88-A7)/2)</f>
        <v>66278</v>
      </c>
      <c r="C90" s="55"/>
      <c r="D90" s="24"/>
      <c r="E90" s="55"/>
      <c r="F90" s="13" t="s">
        <v>12</v>
      </c>
      <c r="G90" s="33">
        <f>A7+((E88-A7)*2)</f>
        <v>192656</v>
      </c>
    </row>
    <row r="91" spans="1:7" ht="12.75">
      <c r="A91" s="41" t="s">
        <v>18</v>
      </c>
      <c r="B91" s="31">
        <f>A7+((E88-A7)/3)</f>
        <v>52236</v>
      </c>
      <c r="C91" s="55"/>
      <c r="D91" s="24"/>
      <c r="E91" s="55"/>
      <c r="F91" s="13" t="s">
        <v>24</v>
      </c>
      <c r="G91" s="33">
        <f>A7+((E88-A7)*3)</f>
        <v>276908</v>
      </c>
    </row>
    <row r="92" spans="1:7" ht="12.75">
      <c r="A92" s="42" t="s">
        <v>11</v>
      </c>
      <c r="B92" s="31">
        <f>A7+((E88-A7)/4)</f>
        <v>45215</v>
      </c>
      <c r="C92" s="55"/>
      <c r="D92" s="24"/>
      <c r="E92" s="55"/>
      <c r="F92" s="13" t="s">
        <v>25</v>
      </c>
      <c r="G92" s="33">
        <f>A7+((E88-A7)*4)</f>
        <v>361160</v>
      </c>
    </row>
    <row r="93" spans="1:7" ht="12.75">
      <c r="A93" s="42" t="s">
        <v>14</v>
      </c>
      <c r="B93" s="31">
        <f>A7+((E88-A7)/5)</f>
        <v>41002.4</v>
      </c>
      <c r="C93" s="55"/>
      <c r="D93" s="24"/>
      <c r="E93" s="55"/>
      <c r="F93" s="13" t="s">
        <v>26</v>
      </c>
      <c r="G93" s="33">
        <f>A7+((E88-A7)*5)</f>
        <v>445412</v>
      </c>
    </row>
    <row r="94" spans="1:7" ht="12.75">
      <c r="A94" s="42" t="s">
        <v>19</v>
      </c>
      <c r="B94" s="31">
        <f>A7+((E88-A7)/6)</f>
        <v>38194</v>
      </c>
      <c r="C94" s="55"/>
      <c r="D94" s="24"/>
      <c r="E94" s="55"/>
      <c r="F94" s="13" t="s">
        <v>27</v>
      </c>
      <c r="G94" s="33">
        <f>A7+((E88-A7)*6)</f>
        <v>529664</v>
      </c>
    </row>
    <row r="95" spans="1:7" ht="12.75">
      <c r="A95" s="42" t="s">
        <v>20</v>
      </c>
      <c r="B95" s="36" t="s">
        <v>38</v>
      </c>
      <c r="C95" s="55"/>
      <c r="D95" s="24"/>
      <c r="E95" s="55"/>
      <c r="F95" s="13" t="s">
        <v>28</v>
      </c>
      <c r="G95" s="37">
        <f>A7+((E88-A7)*7)</f>
        <v>613916</v>
      </c>
    </row>
    <row r="96" spans="1:7" ht="12.75">
      <c r="A96" s="41" t="s">
        <v>13</v>
      </c>
      <c r="B96" s="31">
        <f>A7+((E88-A7)/8)</f>
        <v>34683.5</v>
      </c>
      <c r="C96" s="55"/>
      <c r="D96" s="24"/>
      <c r="E96" s="55"/>
      <c r="F96" s="13" t="s">
        <v>29</v>
      </c>
      <c r="G96" s="33">
        <f>A7+((E88-A7)*8)</f>
        <v>698168</v>
      </c>
    </row>
    <row r="97" spans="1:7" ht="12.75">
      <c r="A97" s="41" t="s">
        <v>21</v>
      </c>
      <c r="B97" s="31">
        <f>A7+((E88-A7)/9)</f>
        <v>33513.333333333336</v>
      </c>
      <c r="C97" s="55"/>
      <c r="D97" s="24"/>
      <c r="E97" s="55"/>
      <c r="F97" s="13" t="s">
        <v>30</v>
      </c>
      <c r="G97" s="33">
        <f>A7+((E88-A7)*9)</f>
        <v>782420</v>
      </c>
    </row>
    <row r="98" spans="1:7" ht="12.75">
      <c r="A98" s="41" t="s">
        <v>22</v>
      </c>
      <c r="B98" s="31">
        <f>A7+((E88-A7)/16)</f>
        <v>29417.75</v>
      </c>
      <c r="C98" s="55"/>
      <c r="D98" s="24"/>
      <c r="E98" s="55"/>
      <c r="F98" s="13"/>
      <c r="G98" s="15"/>
    </row>
    <row r="99" spans="1:7" ht="13.5" thickBot="1">
      <c r="A99" s="43" t="s">
        <v>23</v>
      </c>
      <c r="B99" s="32">
        <f>A7+((E88-A7)/32)</f>
        <v>26784.875</v>
      </c>
      <c r="C99" s="56"/>
      <c r="D99" s="25"/>
      <c r="E99" s="56"/>
      <c r="F99" s="19"/>
      <c r="G99" s="20"/>
    </row>
    <row r="100" spans="1:7" ht="13.5" thickBot="1">
      <c r="A100" s="44"/>
      <c r="B100" s="45"/>
      <c r="C100" s="75" t="s">
        <v>45</v>
      </c>
      <c r="D100" s="76"/>
      <c r="E100" s="39">
        <f>(A7+((E7-A7)*8))</f>
        <v>120440</v>
      </c>
      <c r="F100" s="7"/>
      <c r="G100" s="9"/>
    </row>
    <row r="101" spans="1:7" ht="13.5" thickBot="1">
      <c r="A101" s="127" t="s">
        <v>9</v>
      </c>
      <c r="B101" s="128"/>
      <c r="C101" s="79"/>
      <c r="D101" s="80"/>
      <c r="E101" s="81"/>
      <c r="F101" s="78" t="s">
        <v>9</v>
      </c>
      <c r="G101" s="82"/>
    </row>
    <row r="102" spans="1:7" ht="12.75">
      <c r="A102" s="40" t="s">
        <v>10</v>
      </c>
      <c r="B102" s="31">
        <f>A7+((E100-A7)/2)</f>
        <v>72296</v>
      </c>
      <c r="C102" s="55"/>
      <c r="D102" s="24"/>
      <c r="E102" s="55"/>
      <c r="F102" s="13" t="s">
        <v>12</v>
      </c>
      <c r="G102" s="33">
        <f>A7+((E100-A7)*2)</f>
        <v>216728</v>
      </c>
    </row>
    <row r="103" spans="1:7" ht="12.75">
      <c r="A103" s="41" t="s">
        <v>18</v>
      </c>
      <c r="B103" s="31">
        <f>A7+((E100-A7)/3)</f>
        <v>56248</v>
      </c>
      <c r="C103" s="55"/>
      <c r="D103" s="24"/>
      <c r="E103" s="55"/>
      <c r="F103" s="13" t="s">
        <v>24</v>
      </c>
      <c r="G103" s="33">
        <f>A7+((E100-A7)*3)</f>
        <v>313016</v>
      </c>
    </row>
    <row r="104" spans="1:7" ht="12.75">
      <c r="A104" s="42" t="s">
        <v>11</v>
      </c>
      <c r="B104" s="31">
        <f>A7+((E100-A7)/4)</f>
        <v>48224</v>
      </c>
      <c r="C104" s="55"/>
      <c r="D104" s="24"/>
      <c r="E104" s="55"/>
      <c r="F104" s="13" t="s">
        <v>25</v>
      </c>
      <c r="G104" s="33">
        <f>A7+((E100-A7)*4)</f>
        <v>409304</v>
      </c>
    </row>
    <row r="105" spans="1:7" ht="12.75">
      <c r="A105" s="42" t="s">
        <v>14</v>
      </c>
      <c r="B105" s="31">
        <f>A7+((E100-A7)/5)</f>
        <v>43409.6</v>
      </c>
      <c r="C105" s="55"/>
      <c r="D105" s="24"/>
      <c r="E105" s="55"/>
      <c r="F105" s="13" t="s">
        <v>26</v>
      </c>
      <c r="G105" s="33">
        <f>A7+((E100-A7)*5)</f>
        <v>505592</v>
      </c>
    </row>
    <row r="106" spans="1:7" ht="12.75">
      <c r="A106" s="42" t="s">
        <v>19</v>
      </c>
      <c r="B106" s="31">
        <f>A7+((E100-A7)/6)</f>
        <v>40200</v>
      </c>
      <c r="C106" s="55"/>
      <c r="D106" s="24"/>
      <c r="E106" s="55"/>
      <c r="F106" s="13" t="s">
        <v>27</v>
      </c>
      <c r="G106" s="33">
        <f>A7+((E100-A7)*6)</f>
        <v>601880</v>
      </c>
    </row>
    <row r="107" spans="1:7" ht="12.75">
      <c r="A107" s="42" t="s">
        <v>20</v>
      </c>
      <c r="B107" s="31">
        <f>A7+((E100-A7)/7)</f>
        <v>37907.42857142857</v>
      </c>
      <c r="C107" s="55"/>
      <c r="D107" s="24"/>
      <c r="E107" s="55"/>
      <c r="F107" s="13" t="s">
        <v>28</v>
      </c>
      <c r="G107" s="33">
        <f>A7+((E100-A7)*7)</f>
        <v>698168</v>
      </c>
    </row>
    <row r="108" spans="1:7" ht="12.75">
      <c r="A108" s="41" t="s">
        <v>13</v>
      </c>
      <c r="B108" s="36" t="s">
        <v>38</v>
      </c>
      <c r="C108" s="55"/>
      <c r="D108" s="24"/>
      <c r="E108" s="55"/>
      <c r="F108" s="13" t="s">
        <v>29</v>
      </c>
      <c r="G108" s="37">
        <f>A7+((E100-A7)*8)</f>
        <v>794456</v>
      </c>
    </row>
    <row r="109" spans="1:7" ht="12.75">
      <c r="A109" s="41" t="s">
        <v>21</v>
      </c>
      <c r="B109" s="29">
        <f>A7+((E100-A7)/9)</f>
        <v>34850.666666666664</v>
      </c>
      <c r="C109" s="55"/>
      <c r="D109" s="24"/>
      <c r="E109" s="55"/>
      <c r="F109" s="13" t="s">
        <v>30</v>
      </c>
      <c r="G109" s="33">
        <f>A7+((E100-A7)*9)</f>
        <v>890744</v>
      </c>
    </row>
    <row r="110" spans="1:7" ht="12.75">
      <c r="A110" s="41" t="s">
        <v>22</v>
      </c>
      <c r="B110" s="31">
        <f>A7+((E100-A7)/16)</f>
        <v>30170</v>
      </c>
      <c r="C110" s="55"/>
      <c r="D110" s="24"/>
      <c r="E110" s="55"/>
      <c r="F110" s="13"/>
      <c r="G110" s="15"/>
    </row>
    <row r="111" spans="1:7" ht="13.5" thickBot="1">
      <c r="A111" s="43" t="s">
        <v>23</v>
      </c>
      <c r="B111" s="32">
        <f>A7+((E100-A7)/32)</f>
        <v>27161</v>
      </c>
      <c r="C111" s="56"/>
      <c r="D111" s="25"/>
      <c r="E111" s="56"/>
      <c r="F111" s="19"/>
      <c r="G111" s="20"/>
    </row>
    <row r="112" spans="1:7" ht="13.5" thickBot="1">
      <c r="A112" s="49" t="s">
        <v>48</v>
      </c>
      <c r="B112" s="118"/>
      <c r="C112" s="118"/>
      <c r="D112" s="118"/>
      <c r="E112" s="118"/>
      <c r="F112" s="118"/>
      <c r="G112" s="119"/>
    </row>
    <row r="113" spans="1:7" ht="12.75">
      <c r="A113" s="50"/>
      <c r="B113" s="120"/>
      <c r="C113" s="120"/>
      <c r="D113" s="120"/>
      <c r="E113" s="120"/>
      <c r="F113" s="120"/>
      <c r="G113" s="121"/>
    </row>
    <row r="114" spans="1:7" ht="13.5" thickBot="1">
      <c r="A114" s="51"/>
      <c r="B114" s="122"/>
      <c r="C114" s="122"/>
      <c r="D114" s="122"/>
      <c r="E114" s="122"/>
      <c r="F114" s="122"/>
      <c r="G114" s="123"/>
    </row>
    <row r="118" ht="13.5" thickBot="1"/>
    <row r="119" spans="1:7" ht="13.5" thickBot="1">
      <c r="A119" s="7"/>
      <c r="B119" s="9"/>
      <c r="C119" s="75" t="s">
        <v>46</v>
      </c>
      <c r="D119" s="76"/>
      <c r="E119" s="39">
        <f>(A7+((E7-A7)*9))</f>
        <v>132476</v>
      </c>
      <c r="F119" s="7"/>
      <c r="G119" s="9"/>
    </row>
    <row r="120" spans="1:7" ht="13.5" thickBot="1">
      <c r="A120" s="77" t="s">
        <v>9</v>
      </c>
      <c r="B120" s="78"/>
      <c r="C120" s="79"/>
      <c r="D120" s="80"/>
      <c r="E120" s="81"/>
      <c r="F120" s="78" t="s">
        <v>9</v>
      </c>
      <c r="G120" s="82"/>
    </row>
    <row r="121" spans="1:7" ht="12.75">
      <c r="A121" s="14" t="s">
        <v>10</v>
      </c>
      <c r="B121" s="31">
        <f>A7+((E119-A7)/2)</f>
        <v>78314</v>
      </c>
      <c r="C121" s="55"/>
      <c r="D121" s="24"/>
      <c r="E121" s="55"/>
      <c r="F121" s="13" t="s">
        <v>12</v>
      </c>
      <c r="G121" s="33">
        <f>A7+((E119-A7)*2)</f>
        <v>240800</v>
      </c>
    </row>
    <row r="122" spans="1:7" ht="12.75">
      <c r="A122" s="16" t="s">
        <v>18</v>
      </c>
      <c r="B122" s="31">
        <f>A7+((E119-A7)/3)</f>
        <v>60260</v>
      </c>
      <c r="C122" s="55"/>
      <c r="D122" s="24"/>
      <c r="E122" s="55"/>
      <c r="F122" s="13" t="s">
        <v>24</v>
      </c>
      <c r="G122" s="33">
        <f>A7+((E119-A7)*3)</f>
        <v>349124</v>
      </c>
    </row>
    <row r="123" spans="1:7" ht="12.75">
      <c r="A123" s="17" t="s">
        <v>11</v>
      </c>
      <c r="B123" s="31">
        <f>A7+((E119-A7)/4)</f>
        <v>51233</v>
      </c>
      <c r="C123" s="55"/>
      <c r="D123" s="24"/>
      <c r="E123" s="55"/>
      <c r="F123" s="13" t="s">
        <v>25</v>
      </c>
      <c r="G123" s="33">
        <f>A7+((E119-A7)*4)</f>
        <v>457448</v>
      </c>
    </row>
    <row r="124" spans="1:7" ht="12.75">
      <c r="A124" s="17" t="s">
        <v>14</v>
      </c>
      <c r="B124" s="31">
        <f>A7+((E119-A7)/5)</f>
        <v>45816.8</v>
      </c>
      <c r="C124" s="55"/>
      <c r="D124" s="24"/>
      <c r="E124" s="55"/>
      <c r="F124" s="13" t="s">
        <v>26</v>
      </c>
      <c r="G124" s="33">
        <f>A7+((E119-A7)*5)</f>
        <v>565772</v>
      </c>
    </row>
    <row r="125" spans="1:7" ht="12.75">
      <c r="A125" s="17" t="s">
        <v>19</v>
      </c>
      <c r="B125" s="31">
        <f>A7+((E119-A7)/6)</f>
        <v>42206</v>
      </c>
      <c r="C125" s="55"/>
      <c r="D125" s="24"/>
      <c r="E125" s="55"/>
      <c r="F125" s="13" t="s">
        <v>27</v>
      </c>
      <c r="G125" s="33">
        <f>A7+((E119-A7)*6)</f>
        <v>674096</v>
      </c>
    </row>
    <row r="126" spans="1:7" ht="12.75">
      <c r="A126" s="17" t="s">
        <v>20</v>
      </c>
      <c r="B126" s="31">
        <f>A7+((E119-A7)/7)</f>
        <v>39626.857142857145</v>
      </c>
      <c r="C126" s="55"/>
      <c r="D126" s="24"/>
      <c r="E126" s="55"/>
      <c r="F126" s="13" t="s">
        <v>28</v>
      </c>
      <c r="G126" s="33">
        <f>A7+((E119-A7)*7)</f>
        <v>782420</v>
      </c>
    </row>
    <row r="127" spans="1:7" ht="12.75">
      <c r="A127" s="16" t="s">
        <v>13</v>
      </c>
      <c r="B127" s="31">
        <f>A7+((E119-A7)/8)</f>
        <v>37692.5</v>
      </c>
      <c r="C127" s="55"/>
      <c r="D127" s="24"/>
      <c r="E127" s="55"/>
      <c r="F127" s="13" t="s">
        <v>29</v>
      </c>
      <c r="G127" s="33">
        <f>A7+((E119-A7)*8)</f>
        <v>890744</v>
      </c>
    </row>
    <row r="128" spans="1:7" ht="12.75">
      <c r="A128" s="16" t="s">
        <v>21</v>
      </c>
      <c r="B128" s="36" t="s">
        <v>38</v>
      </c>
      <c r="C128" s="55"/>
      <c r="D128" s="24"/>
      <c r="E128" s="55"/>
      <c r="F128" s="13" t="s">
        <v>30</v>
      </c>
      <c r="G128" s="37">
        <f>A7+((E119-A7)*9)</f>
        <v>999068</v>
      </c>
    </row>
    <row r="129" spans="1:7" ht="12.75">
      <c r="A129" s="16" t="s">
        <v>22</v>
      </c>
      <c r="B129" s="31">
        <f>A7+((E119-A7)/16)</f>
        <v>30922.25</v>
      </c>
      <c r="C129" s="55"/>
      <c r="D129" s="24"/>
      <c r="E129" s="55"/>
      <c r="F129" s="13"/>
      <c r="G129" s="15"/>
    </row>
    <row r="130" spans="1:7" ht="13.5" thickBot="1">
      <c r="A130" s="18" t="s">
        <v>23</v>
      </c>
      <c r="B130" s="32">
        <f>A7+((E119-A7)/32)</f>
        <v>27537.125</v>
      </c>
      <c r="C130" s="56"/>
      <c r="D130" s="25"/>
      <c r="E130" s="56"/>
      <c r="F130" s="19"/>
      <c r="G130" s="20"/>
    </row>
    <row r="131" spans="1:7" ht="13.5" thickBot="1">
      <c r="A131" s="52" t="s">
        <v>48</v>
      </c>
      <c r="B131" s="124"/>
      <c r="C131" s="67"/>
      <c r="D131" s="67"/>
      <c r="E131" s="67"/>
      <c r="F131" s="67"/>
      <c r="G131" s="68"/>
    </row>
    <row r="132" spans="1:7" ht="12.75">
      <c r="A132" s="53"/>
      <c r="B132" s="125"/>
      <c r="C132" s="125"/>
      <c r="D132" s="125"/>
      <c r="E132" s="125"/>
      <c r="F132" s="125"/>
      <c r="G132" s="71"/>
    </row>
    <row r="133" spans="1:7" ht="12.75">
      <c r="A133" s="53"/>
      <c r="B133" s="125"/>
      <c r="C133" s="125"/>
      <c r="D133" s="125"/>
      <c r="E133" s="125"/>
      <c r="F133" s="125"/>
      <c r="G133" s="71"/>
    </row>
    <row r="134" spans="1:7" ht="12.75">
      <c r="A134" s="53"/>
      <c r="B134" s="125"/>
      <c r="C134" s="125"/>
      <c r="D134" s="125"/>
      <c r="E134" s="125"/>
      <c r="F134" s="125"/>
      <c r="G134" s="71"/>
    </row>
    <row r="135" spans="1:7" ht="12.75">
      <c r="A135" s="53"/>
      <c r="B135" s="125"/>
      <c r="C135" s="125"/>
      <c r="D135" s="125"/>
      <c r="E135" s="125"/>
      <c r="F135" s="125"/>
      <c r="G135" s="71"/>
    </row>
    <row r="136" spans="1:7" ht="12.75">
      <c r="A136" s="53"/>
      <c r="B136" s="125"/>
      <c r="C136" s="125"/>
      <c r="D136" s="125"/>
      <c r="E136" s="125"/>
      <c r="F136" s="125"/>
      <c r="G136" s="71"/>
    </row>
    <row r="137" spans="1:7" ht="13.5" thickBot="1">
      <c r="A137" s="54"/>
      <c r="B137" s="73"/>
      <c r="C137" s="73"/>
      <c r="D137" s="73"/>
      <c r="E137" s="73"/>
      <c r="F137" s="73"/>
      <c r="G137" s="74"/>
    </row>
    <row r="138" ht="12.75">
      <c r="G138" s="57" t="s">
        <v>47</v>
      </c>
    </row>
  </sheetData>
  <sheetProtection password="D4B4" sheet="1" objects="1" scenarios="1"/>
  <mergeCells count="43">
    <mergeCell ref="B112:G114"/>
    <mergeCell ref="C119:D119"/>
    <mergeCell ref="A120:B120"/>
    <mergeCell ref="C120:E120"/>
    <mergeCell ref="F120:G120"/>
    <mergeCell ref="C100:D100"/>
    <mergeCell ref="A101:B101"/>
    <mergeCell ref="C101:E101"/>
    <mergeCell ref="F101:G101"/>
    <mergeCell ref="C88:D88"/>
    <mergeCell ref="A89:B89"/>
    <mergeCell ref="C89:E89"/>
    <mergeCell ref="F89:G89"/>
    <mergeCell ref="C76:D76"/>
    <mergeCell ref="A77:B77"/>
    <mergeCell ref="C77:E77"/>
    <mergeCell ref="F77:G77"/>
    <mergeCell ref="C64:D64"/>
    <mergeCell ref="A65:B65"/>
    <mergeCell ref="C65:E65"/>
    <mergeCell ref="F65:G65"/>
    <mergeCell ref="A41:B41"/>
    <mergeCell ref="C41:E41"/>
    <mergeCell ref="F41:G41"/>
    <mergeCell ref="B52:G54"/>
    <mergeCell ref="A29:B29"/>
    <mergeCell ref="C29:E29"/>
    <mergeCell ref="F29:G29"/>
    <mergeCell ref="C40:D40"/>
    <mergeCell ref="A11:B11"/>
    <mergeCell ref="C11:E11"/>
    <mergeCell ref="F11:G11"/>
    <mergeCell ref="C28:D28"/>
    <mergeCell ref="B131:G137"/>
    <mergeCell ref="A5:C5"/>
    <mergeCell ref="A6:C6"/>
    <mergeCell ref="D6:D7"/>
    <mergeCell ref="E6:G6"/>
    <mergeCell ref="A7:C7"/>
    <mergeCell ref="E7:G7"/>
    <mergeCell ref="A9:G9"/>
    <mergeCell ref="A10:B10"/>
    <mergeCell ref="C10:D10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27"/>
  <sheetViews>
    <sheetView workbookViewId="0" topLeftCell="A1">
      <selection activeCell="C17" sqref="C17"/>
    </sheetView>
  </sheetViews>
  <sheetFormatPr defaultColWidth="11.421875" defaultRowHeight="12.75"/>
  <cols>
    <col min="1" max="1" width="7.7109375" style="0" customWidth="1"/>
    <col min="2" max="2" width="17.421875" style="0" customWidth="1"/>
    <col min="3" max="3" width="13.7109375" style="0" customWidth="1"/>
    <col min="4" max="4" width="6.7109375" style="0" customWidth="1"/>
    <col min="5" max="5" width="14.140625" style="0" customWidth="1"/>
    <col min="6" max="6" width="7.57421875" style="0" customWidth="1"/>
    <col min="7" max="7" width="17.421875" style="0" customWidth="1"/>
  </cols>
  <sheetData>
    <row r="4" ht="13.5" thickBot="1"/>
    <row r="5" spans="1:7" ht="13.5" thickBot="1">
      <c r="A5" s="93"/>
      <c r="B5" s="94"/>
      <c r="C5" s="94"/>
      <c r="D5" s="10"/>
      <c r="E5" s="8"/>
      <c r="F5" s="8"/>
      <c r="G5" s="9"/>
    </row>
    <row r="6" spans="1:7" ht="13.5" thickBot="1">
      <c r="A6" s="95" t="s">
        <v>5</v>
      </c>
      <c r="B6" s="96"/>
      <c r="C6" s="96"/>
      <c r="D6" s="97"/>
      <c r="E6" s="96" t="s">
        <v>6</v>
      </c>
      <c r="F6" s="99"/>
      <c r="G6" s="100"/>
    </row>
    <row r="7" spans="1:7" ht="13.5" thickBot="1">
      <c r="A7" s="126">
        <f>'HARMONIQUES 2001-2-1'!A13:C13</f>
        <v>24152</v>
      </c>
      <c r="B7" s="103"/>
      <c r="C7" s="103"/>
      <c r="D7" s="98"/>
      <c r="E7" s="103">
        <f>'HARMONIQUES 2001-2-1'!E13:G13</f>
        <v>36188</v>
      </c>
      <c r="F7" s="103"/>
      <c r="G7" s="104"/>
    </row>
    <row r="8" spans="1:7" ht="12.75">
      <c r="A8" s="11"/>
      <c r="B8" s="10"/>
      <c r="C8" s="10"/>
      <c r="D8" s="10"/>
      <c r="E8" s="10"/>
      <c r="F8" s="10"/>
      <c r="G8" s="12"/>
    </row>
    <row r="9" spans="1:7" ht="13.5" thickBot="1">
      <c r="A9" s="105" t="s">
        <v>7</v>
      </c>
      <c r="B9" s="106"/>
      <c r="C9" s="106"/>
      <c r="D9" s="106"/>
      <c r="E9" s="106"/>
      <c r="F9" s="106"/>
      <c r="G9" s="107"/>
    </row>
    <row r="10" spans="1:7" ht="13.5" thickBot="1">
      <c r="A10" s="108"/>
      <c r="B10" s="109"/>
      <c r="C10" s="110" t="s">
        <v>51</v>
      </c>
      <c r="D10" s="110"/>
      <c r="E10" s="64">
        <v>23885</v>
      </c>
      <c r="F10" s="7"/>
      <c r="G10" s="9"/>
    </row>
    <row r="11" spans="1:7" ht="13.5" thickBot="1">
      <c r="A11" s="111" t="s">
        <v>9</v>
      </c>
      <c r="B11" s="112"/>
      <c r="C11" s="79"/>
      <c r="D11" s="80"/>
      <c r="E11" s="81"/>
      <c r="F11" s="130" t="s">
        <v>9</v>
      </c>
      <c r="G11" s="114"/>
    </row>
    <row r="12" spans="1:7" ht="12.75">
      <c r="A12" s="14" t="s">
        <v>10</v>
      </c>
      <c r="B12" s="46">
        <f>E10+((A7-E10)/2)</f>
        <v>24018.5</v>
      </c>
      <c r="C12" s="58"/>
      <c r="D12" s="27"/>
      <c r="E12" s="58"/>
      <c r="F12" s="16" t="s">
        <v>12</v>
      </c>
      <c r="G12" s="37">
        <f>A7+((E10-A7)/2)</f>
        <v>24018.5</v>
      </c>
    </row>
    <row r="13" spans="1:7" ht="12.75">
      <c r="A13" s="16" t="s">
        <v>18</v>
      </c>
      <c r="B13" s="46">
        <f>E10+((A7-E10)/3)</f>
        <v>23974</v>
      </c>
      <c r="C13" s="59"/>
      <c r="D13" s="28"/>
      <c r="E13" s="59"/>
      <c r="F13" s="16" t="s">
        <v>24</v>
      </c>
      <c r="G13" s="33">
        <f>A7+((E10-A7)/3)</f>
        <v>24063</v>
      </c>
    </row>
    <row r="14" spans="1:7" ht="12.75">
      <c r="A14" s="17" t="s">
        <v>11</v>
      </c>
      <c r="B14" s="46">
        <f>E10+((A7-E10)/4)</f>
        <v>23951.75</v>
      </c>
      <c r="C14" s="59"/>
      <c r="D14" s="28"/>
      <c r="E14" s="59"/>
      <c r="F14" s="16" t="s">
        <v>25</v>
      </c>
      <c r="G14" s="33">
        <f>A7+((E10-A7)/4)</f>
        <v>24085.25</v>
      </c>
    </row>
    <row r="15" spans="1:7" ht="12.75">
      <c r="A15" s="17" t="s">
        <v>14</v>
      </c>
      <c r="B15" s="46">
        <f>E10+((A7-E10)/5)</f>
        <v>23938.4</v>
      </c>
      <c r="C15" s="59"/>
      <c r="D15" s="28"/>
      <c r="E15" s="59"/>
      <c r="F15" s="16" t="s">
        <v>26</v>
      </c>
      <c r="G15" s="33">
        <f>A7+((E10-A7)/5)</f>
        <v>24098.6</v>
      </c>
    </row>
    <row r="16" spans="1:7" ht="12.75">
      <c r="A16" s="17" t="s">
        <v>19</v>
      </c>
      <c r="B16" s="46">
        <f>E10+((A7-E10)/6)</f>
        <v>23929.5</v>
      </c>
      <c r="C16" s="59"/>
      <c r="D16" s="28"/>
      <c r="E16" s="59"/>
      <c r="F16" s="16" t="s">
        <v>27</v>
      </c>
      <c r="G16" s="33">
        <f>A7+((E10-A7)/6)</f>
        <v>24107.5</v>
      </c>
    </row>
    <row r="17" spans="1:7" ht="12.75">
      <c r="A17" s="17" t="s">
        <v>20</v>
      </c>
      <c r="B17" s="46">
        <f>E10+((A7-E10)/7)</f>
        <v>23923.14285714286</v>
      </c>
      <c r="C17" s="59"/>
      <c r="D17" s="28"/>
      <c r="E17" s="59"/>
      <c r="F17" s="16" t="s">
        <v>28</v>
      </c>
      <c r="G17" s="33">
        <f>A7+((E10-A7)/7)</f>
        <v>24113.85714285714</v>
      </c>
    </row>
    <row r="18" spans="1:7" ht="12.75">
      <c r="A18" s="16" t="s">
        <v>13</v>
      </c>
      <c r="B18" s="46">
        <f>E10+((A7-E10)/8)</f>
        <v>23918.375</v>
      </c>
      <c r="C18" s="59"/>
      <c r="D18" s="28"/>
      <c r="E18" s="59"/>
      <c r="F18" s="16" t="s">
        <v>29</v>
      </c>
      <c r="G18" s="33">
        <f>A7+((E10-A7)/8)</f>
        <v>24118.625</v>
      </c>
    </row>
    <row r="19" spans="1:7" ht="12.75">
      <c r="A19" s="16" t="s">
        <v>21</v>
      </c>
      <c r="B19" s="46">
        <f>E10+((A7-E10)/9)</f>
        <v>23914.666666666668</v>
      </c>
      <c r="C19" s="59"/>
      <c r="D19" s="28"/>
      <c r="E19" s="59"/>
      <c r="F19" s="16" t="s">
        <v>30</v>
      </c>
      <c r="G19" s="33">
        <f>A7+((E10-A7)/9)</f>
        <v>24122.333333333332</v>
      </c>
    </row>
    <row r="20" spans="1:7" ht="12.75">
      <c r="A20" s="16" t="s">
        <v>22</v>
      </c>
      <c r="B20" s="46">
        <f>E10+((A7-E10)/16)</f>
        <v>23901.6875</v>
      </c>
      <c r="C20" s="59"/>
      <c r="D20" s="28"/>
      <c r="E20" s="59"/>
      <c r="F20" s="16" t="s">
        <v>49</v>
      </c>
      <c r="G20" s="33">
        <f>A7+((E10-A7)/16)</f>
        <v>24135.3125</v>
      </c>
    </row>
    <row r="21" spans="1:7" ht="13.5" thickBot="1">
      <c r="A21" s="21" t="s">
        <v>23</v>
      </c>
      <c r="B21" s="63">
        <f>E10+((A7-E10)/32)</f>
        <v>23893.34375</v>
      </c>
      <c r="C21" s="59"/>
      <c r="D21" s="28"/>
      <c r="E21" s="59"/>
      <c r="F21" s="21"/>
      <c r="G21" s="47"/>
    </row>
    <row r="22" spans="1:7" ht="13.5" thickBot="1">
      <c r="A22" s="62" t="s">
        <v>50</v>
      </c>
      <c r="B22" s="129"/>
      <c r="C22" s="67"/>
      <c r="D22" s="67"/>
      <c r="E22" s="67"/>
      <c r="F22" s="67"/>
      <c r="G22" s="68"/>
    </row>
    <row r="23" spans="1:7" ht="12.75">
      <c r="A23" s="60"/>
      <c r="B23" s="70"/>
      <c r="C23" s="70"/>
      <c r="D23" s="70"/>
      <c r="E23" s="70"/>
      <c r="F23" s="70"/>
      <c r="G23" s="71"/>
    </row>
    <row r="24" spans="1:7" ht="12.75">
      <c r="A24" s="60"/>
      <c r="B24" s="70"/>
      <c r="C24" s="70"/>
      <c r="D24" s="70"/>
      <c r="E24" s="70"/>
      <c r="F24" s="70"/>
      <c r="G24" s="71"/>
    </row>
    <row r="25" spans="1:7" ht="12.75">
      <c r="A25" s="60"/>
      <c r="B25" s="70"/>
      <c r="C25" s="70"/>
      <c r="D25" s="70"/>
      <c r="E25" s="70"/>
      <c r="F25" s="70"/>
      <c r="G25" s="71"/>
    </row>
    <row r="26" spans="1:7" ht="13.5" thickBot="1">
      <c r="A26" s="61"/>
      <c r="B26" s="73"/>
      <c r="C26" s="73"/>
      <c r="D26" s="73"/>
      <c r="E26" s="73"/>
      <c r="F26" s="73"/>
      <c r="G26" s="74"/>
    </row>
    <row r="27" ht="12.75">
      <c r="G27" s="57" t="s">
        <v>47</v>
      </c>
    </row>
  </sheetData>
  <sheetProtection password="D4B4" sheet="1" objects="1" scenarios="1"/>
  <mergeCells count="13">
    <mergeCell ref="A5:C5"/>
    <mergeCell ref="A6:C6"/>
    <mergeCell ref="D6:D7"/>
    <mergeCell ref="E6:G6"/>
    <mergeCell ref="A7:C7"/>
    <mergeCell ref="E7:G7"/>
    <mergeCell ref="B22:G26"/>
    <mergeCell ref="A9:G9"/>
    <mergeCell ref="A10:B10"/>
    <mergeCell ref="C10:D10"/>
    <mergeCell ref="A11:B11"/>
    <mergeCell ref="C11:E11"/>
    <mergeCell ref="F11:G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Interbrew Belgium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PC-Privé Project</dc:creator>
  <cp:keywords/>
  <dc:description/>
  <cp:lastModifiedBy>PC-Privé Project</cp:lastModifiedBy>
  <cp:lastPrinted>2002-01-15T18:18:04Z</cp:lastPrinted>
  <dcterms:created xsi:type="dcterms:W3CDTF">2001-08-29T17:38:56Z</dcterms:created>
  <dcterms:modified xsi:type="dcterms:W3CDTF">2002-05-07T06:32:45Z</dcterms:modified>
  <cp:category/>
  <cp:version/>
  <cp:contentType/>
  <cp:contentStatus/>
</cp:coreProperties>
</file>